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ouboulicn\Documents\documents\INTERNET OPTIGEDE\Contenus OPTIGEDE\Gaspillage Alimentaire\"/>
    </mc:Choice>
  </mc:AlternateContent>
  <bookViews>
    <workbookView xWindow="0" yWindow="0" windowWidth="28800" windowHeight="13200"/>
  </bookViews>
  <sheets>
    <sheet name="Méthode" sheetId="3" r:id="rId1"/>
    <sheet name="Tableau exemple" sheetId="2" r:id="rId2"/>
    <sheet name="SYNTHESE exemple" sheetId="7" r:id="rId3"/>
    <sheet name="Tableau mesure" sheetId="8" r:id="rId4"/>
    <sheet name="SYNTHESE" sheetId="9" r:id="rId5"/>
    <sheet name="ratios_A MASQUER" sheetId="6" state="hidden" r:id="rId6"/>
  </sheets>
  <definedNames>
    <definedName name="_xlnm.Print_Area" localSheetId="4">SYNTHESE!$A$1:$G$46</definedName>
    <definedName name="_xlnm.Print_Area" localSheetId="2">'SYNTHESE exemple'!$A$1:$G$46</definedName>
  </definedNames>
  <calcPr calcId="162913"/>
</workbook>
</file>

<file path=xl/calcChain.xml><?xml version="1.0" encoding="utf-8"?>
<calcChain xmlns="http://schemas.openxmlformats.org/spreadsheetml/2006/main">
  <c r="D6" i="9" l="1"/>
  <c r="D5" i="9"/>
  <c r="C3" i="9"/>
  <c r="D77" i="8"/>
  <c r="D32" i="9" s="1"/>
  <c r="V75" i="8"/>
  <c r="V76" i="8" s="1"/>
  <c r="T75" i="8"/>
  <c r="T76" i="8" s="1"/>
  <c r="R75" i="8"/>
  <c r="R76" i="8" s="1"/>
  <c r="P75" i="8"/>
  <c r="P76" i="8" s="1"/>
  <c r="N75" i="8"/>
  <c r="N76" i="8" s="1"/>
  <c r="L75" i="8"/>
  <c r="L76" i="8" s="1"/>
  <c r="J75" i="8"/>
  <c r="J76" i="8" s="1"/>
  <c r="H75" i="8"/>
  <c r="H76" i="8" s="1"/>
  <c r="F75" i="8"/>
  <c r="F76" i="8" s="1"/>
  <c r="D75" i="8"/>
  <c r="D76" i="8" s="1"/>
  <c r="V73" i="8"/>
  <c r="T73" i="8"/>
  <c r="R73" i="8"/>
  <c r="P73" i="8"/>
  <c r="N73" i="8"/>
  <c r="L73" i="8"/>
  <c r="J73" i="8"/>
  <c r="H73" i="8"/>
  <c r="F73" i="8"/>
  <c r="D73" i="8"/>
  <c r="V72" i="8"/>
  <c r="T72" i="8"/>
  <c r="R72" i="8"/>
  <c r="P72" i="8"/>
  <c r="N72" i="8"/>
  <c r="L72" i="8"/>
  <c r="V70" i="8"/>
  <c r="T70" i="8"/>
  <c r="R70" i="8"/>
  <c r="P70" i="8"/>
  <c r="N70" i="8"/>
  <c r="V69" i="8"/>
  <c r="T69" i="8"/>
  <c r="R69" i="8"/>
  <c r="P69" i="8"/>
  <c r="N69" i="8"/>
  <c r="V68" i="8"/>
  <c r="T68" i="8"/>
  <c r="R68" i="8"/>
  <c r="P68" i="8"/>
  <c r="N68" i="8"/>
  <c r="V67" i="8"/>
  <c r="T67" i="8"/>
  <c r="R67" i="8"/>
  <c r="P67" i="8"/>
  <c r="N67" i="8"/>
  <c r="V63" i="8"/>
  <c r="T63" i="8"/>
  <c r="R63" i="8"/>
  <c r="P63" i="8"/>
  <c r="N63" i="8"/>
  <c r="L63" i="8"/>
  <c r="J63" i="8"/>
  <c r="H63" i="8"/>
  <c r="F63" i="8"/>
  <c r="D63" i="8"/>
  <c r="W56" i="8"/>
  <c r="U56" i="8"/>
  <c r="S56" i="8"/>
  <c r="Q56" i="8"/>
  <c r="O56" i="8"/>
  <c r="M56" i="8"/>
  <c r="K56" i="8"/>
  <c r="I56" i="8"/>
  <c r="G56" i="8"/>
  <c r="E56" i="8"/>
  <c r="W55" i="8"/>
  <c r="U55" i="8"/>
  <c r="S55" i="8"/>
  <c r="Q55" i="8"/>
  <c r="O55" i="8"/>
  <c r="M55" i="8"/>
  <c r="K55" i="8"/>
  <c r="I55" i="8"/>
  <c r="G55" i="8"/>
  <c r="E55" i="8"/>
  <c r="W54" i="8"/>
  <c r="U54" i="8"/>
  <c r="S54" i="8"/>
  <c r="Q54" i="8"/>
  <c r="O54" i="8"/>
  <c r="M54" i="8"/>
  <c r="K54" i="8"/>
  <c r="I54" i="8"/>
  <c r="G54" i="8"/>
  <c r="E54" i="8"/>
  <c r="W53" i="8"/>
  <c r="U53" i="8"/>
  <c r="S53" i="8"/>
  <c r="Q53" i="8"/>
  <c r="O53" i="8"/>
  <c r="M53" i="8"/>
  <c r="K53" i="8"/>
  <c r="I53" i="8"/>
  <c r="G53" i="8"/>
  <c r="E53" i="8"/>
  <c r="W52" i="8"/>
  <c r="U52" i="8"/>
  <c r="S52" i="8"/>
  <c r="Q52" i="8"/>
  <c r="O52" i="8"/>
  <c r="M52" i="8"/>
  <c r="K52" i="8"/>
  <c r="I52" i="8"/>
  <c r="G52" i="8"/>
  <c r="E52" i="8"/>
  <c r="W51" i="8"/>
  <c r="U51" i="8"/>
  <c r="S51" i="8"/>
  <c r="Q51" i="8"/>
  <c r="O51" i="8"/>
  <c r="M51" i="8"/>
  <c r="K51" i="8"/>
  <c r="I51" i="8"/>
  <c r="G51" i="8"/>
  <c r="E51" i="8"/>
  <c r="W50" i="8"/>
  <c r="U50" i="8"/>
  <c r="S50" i="8"/>
  <c r="Q50" i="8"/>
  <c r="O50" i="8"/>
  <c r="M50" i="8"/>
  <c r="K50" i="8"/>
  <c r="I50" i="8"/>
  <c r="G50" i="8"/>
  <c r="E50" i="8"/>
  <c r="W49" i="8"/>
  <c r="V61" i="8" s="1"/>
  <c r="U49" i="8"/>
  <c r="T61" i="8" s="1"/>
  <c r="S49" i="8"/>
  <c r="Q49" i="8"/>
  <c r="O49" i="8"/>
  <c r="N61" i="8" s="1"/>
  <c r="M49" i="8"/>
  <c r="L61" i="8" s="1"/>
  <c r="K49" i="8"/>
  <c r="I49" i="8"/>
  <c r="G49" i="8"/>
  <c r="E49" i="8"/>
  <c r="W48" i="8"/>
  <c r="U48" i="8"/>
  <c r="S48" i="8"/>
  <c r="Q48" i="8"/>
  <c r="O48" i="8"/>
  <c r="M48" i="8"/>
  <c r="K48" i="8"/>
  <c r="I48" i="8"/>
  <c r="G48" i="8"/>
  <c r="E48" i="8"/>
  <c r="W47" i="8"/>
  <c r="U47" i="8"/>
  <c r="S47" i="8"/>
  <c r="Q47" i="8"/>
  <c r="O47" i="8"/>
  <c r="M47" i="8"/>
  <c r="K47" i="8"/>
  <c r="I47" i="8"/>
  <c r="G47" i="8"/>
  <c r="E47" i="8"/>
  <c r="W46" i="8"/>
  <c r="U46" i="8"/>
  <c r="S46" i="8"/>
  <c r="Q46" i="8"/>
  <c r="O46" i="8"/>
  <c r="M46" i="8"/>
  <c r="K46" i="8"/>
  <c r="I46" i="8"/>
  <c r="G46" i="8"/>
  <c r="E46" i="8"/>
  <c r="W45" i="8"/>
  <c r="U45" i="8"/>
  <c r="S45" i="8"/>
  <c r="Q45" i="8"/>
  <c r="O45" i="8"/>
  <c r="M45" i="8"/>
  <c r="K45" i="8"/>
  <c r="I45" i="8"/>
  <c r="G45" i="8"/>
  <c r="E45" i="8"/>
  <c r="W44" i="8"/>
  <c r="U44" i="8"/>
  <c r="S44" i="8"/>
  <c r="Q44" i="8"/>
  <c r="O44" i="8"/>
  <c r="M44" i="8"/>
  <c r="K44" i="8"/>
  <c r="I44" i="8"/>
  <c r="G44" i="8"/>
  <c r="E44" i="8"/>
  <c r="W43" i="8"/>
  <c r="U43" i="8"/>
  <c r="S43" i="8"/>
  <c r="Q43" i="8"/>
  <c r="O43" i="8"/>
  <c r="M43" i="8"/>
  <c r="K43" i="8"/>
  <c r="I43" i="8"/>
  <c r="G43" i="8"/>
  <c r="E43" i="8"/>
  <c r="W42" i="8"/>
  <c r="U42" i="8"/>
  <c r="S42" i="8"/>
  <c r="R59" i="8" s="1"/>
  <c r="Q42" i="8"/>
  <c r="P59" i="8" s="1"/>
  <c r="O42" i="8"/>
  <c r="M42" i="8"/>
  <c r="K42" i="8"/>
  <c r="I42" i="8"/>
  <c r="H59" i="8" s="1"/>
  <c r="G42" i="8"/>
  <c r="E42" i="8"/>
  <c r="W41" i="8"/>
  <c r="U41" i="8"/>
  <c r="S41" i="8"/>
  <c r="Q41" i="8"/>
  <c r="O41" i="8"/>
  <c r="M41" i="8"/>
  <c r="K41" i="8"/>
  <c r="I41" i="8"/>
  <c r="G41" i="8"/>
  <c r="E41" i="8"/>
  <c r="W40" i="8"/>
  <c r="U40" i="8"/>
  <c r="S40" i="8"/>
  <c r="R58" i="8" s="1"/>
  <c r="Q40" i="8"/>
  <c r="P58" i="8" s="1"/>
  <c r="O40" i="8"/>
  <c r="M40" i="8"/>
  <c r="K40" i="8"/>
  <c r="J58" i="8" s="1"/>
  <c r="I40" i="8"/>
  <c r="H58" i="8" s="1"/>
  <c r="G40" i="8"/>
  <c r="E40" i="8"/>
  <c r="V37" i="8"/>
  <c r="T37" i="8"/>
  <c r="R37" i="8"/>
  <c r="P37" i="8"/>
  <c r="N37" i="8"/>
  <c r="L37" i="8"/>
  <c r="J37" i="8"/>
  <c r="H37" i="8"/>
  <c r="F37" i="8"/>
  <c r="D37" i="8"/>
  <c r="V30" i="8"/>
  <c r="T30" i="8"/>
  <c r="R30" i="8"/>
  <c r="P30" i="8"/>
  <c r="N30" i="8"/>
  <c r="L30" i="8"/>
  <c r="J30" i="8"/>
  <c r="H30" i="8"/>
  <c r="F30" i="8"/>
  <c r="D30" i="8"/>
  <c r="V23" i="8"/>
  <c r="T23" i="8"/>
  <c r="R23" i="8"/>
  <c r="P23" i="8"/>
  <c r="N23" i="8"/>
  <c r="L23" i="8"/>
  <c r="J23" i="8"/>
  <c r="H23" i="8"/>
  <c r="F23" i="8"/>
  <c r="D23" i="8"/>
  <c r="D43" i="9"/>
  <c r="P62" i="8" l="1"/>
  <c r="P60" i="8"/>
  <c r="R62" i="8"/>
  <c r="L58" i="8"/>
  <c r="T58" i="8"/>
  <c r="T59" i="8"/>
  <c r="P61" i="8"/>
  <c r="P71" i="8" s="1"/>
  <c r="L62" i="8"/>
  <c r="T62" i="8"/>
  <c r="L60" i="8"/>
  <c r="T60" i="8"/>
  <c r="T71" i="8" s="1"/>
  <c r="J62" i="8"/>
  <c r="R60" i="8"/>
  <c r="F58" i="8"/>
  <c r="N58" i="8"/>
  <c r="V58" i="8"/>
  <c r="F59" i="8"/>
  <c r="N59" i="8"/>
  <c r="W57" i="8"/>
  <c r="J61" i="8"/>
  <c r="R61" i="8"/>
  <c r="F62" i="8"/>
  <c r="N62" i="8"/>
  <c r="V62" i="8"/>
  <c r="N60" i="8"/>
  <c r="V60" i="8"/>
  <c r="J59" i="8"/>
  <c r="J60" i="8"/>
  <c r="H62" i="8"/>
  <c r="H61" i="8"/>
  <c r="H60" i="8"/>
  <c r="F60" i="8"/>
  <c r="F61" i="8"/>
  <c r="F71" i="8" s="1"/>
  <c r="F72" i="8" s="1"/>
  <c r="D61" i="8"/>
  <c r="D58" i="8"/>
  <c r="D59" i="8"/>
  <c r="D62" i="8"/>
  <c r="D60" i="8"/>
  <c r="R71" i="8"/>
  <c r="R64" i="8"/>
  <c r="R66" i="8" s="1"/>
  <c r="T64" i="8"/>
  <c r="T66" i="8" s="1"/>
  <c r="D33" i="9"/>
  <c r="N71" i="8"/>
  <c r="N64" i="8"/>
  <c r="N65" i="8" s="1"/>
  <c r="V64" i="8"/>
  <c r="V66" i="8" s="1"/>
  <c r="D14" i="9"/>
  <c r="T65" i="8"/>
  <c r="J71" i="8"/>
  <c r="J72" i="8" s="1"/>
  <c r="K57" i="8"/>
  <c r="S57" i="8"/>
  <c r="E57" i="8"/>
  <c r="M57" i="8"/>
  <c r="U57" i="8"/>
  <c r="L59" i="8"/>
  <c r="L64" i="8" s="1"/>
  <c r="G57" i="8"/>
  <c r="V59" i="8"/>
  <c r="V71" i="8" s="1"/>
  <c r="O57" i="8"/>
  <c r="I57" i="8"/>
  <c r="Q57" i="8"/>
  <c r="H37" i="2"/>
  <c r="V63" i="2"/>
  <c r="T63" i="2"/>
  <c r="R63" i="2"/>
  <c r="P63" i="2"/>
  <c r="N63" i="2"/>
  <c r="L63" i="2"/>
  <c r="J63" i="2"/>
  <c r="H63" i="2"/>
  <c r="D63" i="2"/>
  <c r="F63" i="2"/>
  <c r="W46" i="2"/>
  <c r="U46" i="2"/>
  <c r="S46" i="2"/>
  <c r="Q46" i="2"/>
  <c r="O46" i="2"/>
  <c r="M46" i="2"/>
  <c r="K46" i="2"/>
  <c r="I46" i="2"/>
  <c r="G46" i="2"/>
  <c r="E46" i="2"/>
  <c r="W47" i="2"/>
  <c r="U47" i="2"/>
  <c r="S47" i="2"/>
  <c r="Q47" i="2"/>
  <c r="O47" i="2"/>
  <c r="M47" i="2"/>
  <c r="K47" i="2"/>
  <c r="I47" i="2"/>
  <c r="G47" i="2"/>
  <c r="E47" i="2"/>
  <c r="L67" i="8" l="1"/>
  <c r="L65" i="8"/>
  <c r="L66" i="8"/>
  <c r="L71" i="8"/>
  <c r="H71" i="8"/>
  <c r="H72" i="8" s="1"/>
  <c r="R65" i="8"/>
  <c r="P64" i="8"/>
  <c r="F64" i="8"/>
  <c r="D71" i="8"/>
  <c r="D39" i="9" s="1"/>
  <c r="D40" i="9" s="1"/>
  <c r="D46" i="9" s="1"/>
  <c r="H64" i="8"/>
  <c r="H65" i="8" s="1"/>
  <c r="J64" i="8"/>
  <c r="J65" i="8" s="1"/>
  <c r="L68" i="8"/>
  <c r="L69" i="8" s="1"/>
  <c r="L70" i="8" s="1"/>
  <c r="J66" i="8"/>
  <c r="D64" i="8"/>
  <c r="D65" i="8" s="1"/>
  <c r="F68" i="8"/>
  <c r="F69" i="8" s="1"/>
  <c r="F70" i="8" s="1"/>
  <c r="F67" i="8"/>
  <c r="D72" i="8"/>
  <c r="F65" i="8"/>
  <c r="V65" i="8"/>
  <c r="J67" i="8"/>
  <c r="J68" i="8"/>
  <c r="J69" i="8" s="1"/>
  <c r="J70" i="8" s="1"/>
  <c r="N66" i="8"/>
  <c r="D66" i="8"/>
  <c r="H67" i="8"/>
  <c r="F66" i="8"/>
  <c r="W55" i="2"/>
  <c r="U55" i="2"/>
  <c r="S55" i="2"/>
  <c r="Q55" i="2"/>
  <c r="O55" i="2"/>
  <c r="M55" i="2"/>
  <c r="K55" i="2"/>
  <c r="I55" i="2"/>
  <c r="G55" i="2"/>
  <c r="E55" i="2"/>
  <c r="W51" i="2"/>
  <c r="U51" i="2"/>
  <c r="S51" i="2"/>
  <c r="Q51" i="2"/>
  <c r="O51" i="2"/>
  <c r="M51" i="2"/>
  <c r="K51" i="2"/>
  <c r="I51" i="2"/>
  <c r="G51" i="2"/>
  <c r="E51" i="2"/>
  <c r="E52" i="2"/>
  <c r="G52" i="2"/>
  <c r="I52" i="2"/>
  <c r="K52" i="2"/>
  <c r="M52" i="2"/>
  <c r="O52" i="2"/>
  <c r="Q52" i="2"/>
  <c r="S52" i="2"/>
  <c r="U52" i="2"/>
  <c r="W52" i="2"/>
  <c r="W41" i="2"/>
  <c r="U41" i="2"/>
  <c r="S41" i="2"/>
  <c r="Q41" i="2"/>
  <c r="O41" i="2"/>
  <c r="M41" i="2"/>
  <c r="K41" i="2"/>
  <c r="I41" i="2"/>
  <c r="G41" i="2"/>
  <c r="E41" i="2"/>
  <c r="W40" i="2"/>
  <c r="U40" i="2"/>
  <c r="S40" i="2"/>
  <c r="Q40" i="2"/>
  <c r="O40" i="2"/>
  <c r="M40" i="2"/>
  <c r="K40" i="2"/>
  <c r="I40" i="2"/>
  <c r="G40" i="2"/>
  <c r="E40" i="2"/>
  <c r="W45" i="2"/>
  <c r="U45" i="2"/>
  <c r="S45" i="2"/>
  <c r="Q45" i="2"/>
  <c r="O45" i="2"/>
  <c r="M45" i="2"/>
  <c r="K45" i="2"/>
  <c r="I45" i="2"/>
  <c r="G45" i="2"/>
  <c r="E45" i="2"/>
  <c r="P66" i="8" l="1"/>
  <c r="X66" i="8" s="1"/>
  <c r="P65" i="8"/>
  <c r="D68" i="8"/>
  <c r="D69" i="8" s="1"/>
  <c r="D70" i="8" s="1"/>
  <c r="D67" i="8"/>
  <c r="D13" i="9" s="1"/>
  <c r="H68" i="8"/>
  <c r="H69" i="8" s="1"/>
  <c r="H70" i="8" s="1"/>
  <c r="H66" i="8"/>
  <c r="X65" i="8"/>
  <c r="D10" i="9"/>
  <c r="F27" i="9" s="1"/>
  <c r="D12" i="9"/>
  <c r="D58" i="2"/>
  <c r="L58" i="2"/>
  <c r="T58" i="2"/>
  <c r="F58" i="2"/>
  <c r="N58" i="2"/>
  <c r="V58" i="2"/>
  <c r="J58" i="2"/>
  <c r="R58" i="2"/>
  <c r="H58" i="2"/>
  <c r="P58" i="2"/>
  <c r="D77" i="2"/>
  <c r="V72" i="2"/>
  <c r="T72" i="2"/>
  <c r="R72" i="2"/>
  <c r="P72" i="2"/>
  <c r="N72" i="2"/>
  <c r="L72" i="2"/>
  <c r="L71" i="2"/>
  <c r="N68" i="2"/>
  <c r="D16" i="9" l="1"/>
  <c r="F25" i="9"/>
  <c r="D11" i="9"/>
  <c r="D44" i="9" s="1"/>
  <c r="F24" i="9"/>
  <c r="D15" i="9"/>
  <c r="D34" i="9" s="1"/>
  <c r="D45" i="9" s="1"/>
  <c r="D17" i="9"/>
  <c r="F22" i="9"/>
  <c r="F23" i="9"/>
  <c r="F26" i="9"/>
  <c r="T23" i="2"/>
  <c r="V23" i="2"/>
  <c r="T30" i="2"/>
  <c r="V30" i="2"/>
  <c r="T37" i="2"/>
  <c r="V37" i="2"/>
  <c r="U42" i="2"/>
  <c r="W42" i="2"/>
  <c r="U43" i="2"/>
  <c r="W43" i="2"/>
  <c r="U44" i="2"/>
  <c r="W44" i="2"/>
  <c r="U48" i="2"/>
  <c r="W48" i="2"/>
  <c r="U49" i="2"/>
  <c r="W49" i="2"/>
  <c r="U50" i="2"/>
  <c r="W50" i="2"/>
  <c r="U53" i="2"/>
  <c r="W53" i="2"/>
  <c r="U54" i="2"/>
  <c r="W54" i="2"/>
  <c r="U56" i="2"/>
  <c r="T60" i="2" s="1"/>
  <c r="W56" i="2"/>
  <c r="V60" i="2" s="1"/>
  <c r="T67" i="2"/>
  <c r="V67" i="2"/>
  <c r="T68" i="2"/>
  <c r="V68" i="2"/>
  <c r="T69" i="2"/>
  <c r="V69" i="2"/>
  <c r="T70" i="2"/>
  <c r="V70" i="2"/>
  <c r="T73" i="2"/>
  <c r="V73" i="2"/>
  <c r="T75" i="2"/>
  <c r="T76" i="2" s="1"/>
  <c r="V75" i="2"/>
  <c r="V76" i="2" s="1"/>
  <c r="T61" i="2" l="1"/>
  <c r="V62" i="2"/>
  <c r="V61" i="2"/>
  <c r="V59" i="2"/>
  <c r="T59" i="2"/>
  <c r="T62" i="2"/>
  <c r="T64" i="2" s="1"/>
  <c r="T65" i="2" s="1"/>
  <c r="U57" i="2"/>
  <c r="W57" i="2"/>
  <c r="R73" i="2"/>
  <c r="P73" i="2"/>
  <c r="N73" i="2"/>
  <c r="L73" i="2"/>
  <c r="J73" i="2"/>
  <c r="H73" i="2"/>
  <c r="F73" i="2"/>
  <c r="D73" i="2"/>
  <c r="T66" i="2" l="1"/>
  <c r="V64" i="2"/>
  <c r="V65" i="2" s="1"/>
  <c r="T71" i="2"/>
  <c r="V71" i="2"/>
  <c r="D32" i="7"/>
  <c r="S48" i="2"/>
  <c r="S49" i="2"/>
  <c r="S50" i="2"/>
  <c r="Q48" i="2"/>
  <c r="Q49" i="2"/>
  <c r="Q50" i="2"/>
  <c r="O48" i="2"/>
  <c r="O49" i="2"/>
  <c r="O50" i="2"/>
  <c r="O53" i="2"/>
  <c r="O54" i="2"/>
  <c r="M48" i="2"/>
  <c r="M49" i="2"/>
  <c r="M50" i="2"/>
  <c r="M53" i="2"/>
  <c r="M54" i="2"/>
  <c r="K48" i="2"/>
  <c r="K49" i="2"/>
  <c r="K50" i="2"/>
  <c r="K53" i="2"/>
  <c r="K54" i="2"/>
  <c r="I48" i="2"/>
  <c r="I49" i="2"/>
  <c r="I50" i="2"/>
  <c r="I53" i="2"/>
  <c r="I54" i="2"/>
  <c r="G44" i="2"/>
  <c r="G48" i="2"/>
  <c r="G49" i="2"/>
  <c r="G50" i="2"/>
  <c r="G53" i="2"/>
  <c r="G54" i="2"/>
  <c r="E53" i="2"/>
  <c r="E54" i="2"/>
  <c r="E44" i="2"/>
  <c r="E48" i="2"/>
  <c r="E49" i="2"/>
  <c r="E50" i="2"/>
  <c r="N62" i="2" l="1"/>
  <c r="F62" i="2"/>
  <c r="L62" i="2"/>
  <c r="D61" i="2"/>
  <c r="F61" i="2"/>
  <c r="J62" i="2"/>
  <c r="L61" i="2"/>
  <c r="P61" i="2"/>
  <c r="N61" i="2"/>
  <c r="H61" i="2"/>
  <c r="D62" i="2"/>
  <c r="H62" i="2"/>
  <c r="J61" i="2"/>
  <c r="R61" i="2"/>
  <c r="V66" i="2"/>
  <c r="R68" i="2"/>
  <c r="P68" i="2"/>
  <c r="K44" i="2"/>
  <c r="D5" i="7"/>
  <c r="D2" i="2"/>
  <c r="D43" i="7" s="1"/>
  <c r="C3" i="7"/>
  <c r="D75" i="2" l="1"/>
  <c r="D76" i="2" s="1"/>
  <c r="D6" i="7"/>
  <c r="R70" i="2"/>
  <c r="P70" i="2"/>
  <c r="N70" i="2"/>
  <c r="R69" i="2"/>
  <c r="P69" i="2"/>
  <c r="N69" i="2"/>
  <c r="R75" i="2"/>
  <c r="R76" i="2" s="1"/>
  <c r="P75" i="2"/>
  <c r="P76" i="2" s="1"/>
  <c r="N75" i="2"/>
  <c r="N76" i="2" s="1"/>
  <c r="L75" i="2"/>
  <c r="L76" i="2" s="1"/>
  <c r="J75" i="2"/>
  <c r="J76" i="2" s="1"/>
  <c r="H75" i="2"/>
  <c r="H76" i="2" s="1"/>
  <c r="F75" i="2"/>
  <c r="F76" i="2" s="1"/>
  <c r="S56" i="2"/>
  <c r="R60" i="2" s="1"/>
  <c r="S54" i="2"/>
  <c r="S53" i="2"/>
  <c r="S44" i="2"/>
  <c r="S43" i="2"/>
  <c r="S42" i="2"/>
  <c r="Q56" i="2"/>
  <c r="P60" i="2" s="1"/>
  <c r="Q54" i="2"/>
  <c r="Q53" i="2"/>
  <c r="Q44" i="2"/>
  <c r="Q43" i="2"/>
  <c r="Q42" i="2"/>
  <c r="O56" i="2"/>
  <c r="N60" i="2" s="1"/>
  <c r="O44" i="2"/>
  <c r="O43" i="2"/>
  <c r="O42" i="2"/>
  <c r="M56" i="2"/>
  <c r="L60" i="2" s="1"/>
  <c r="M44" i="2"/>
  <c r="M43" i="2"/>
  <c r="M42" i="2"/>
  <c r="K56" i="2"/>
  <c r="J60" i="2" s="1"/>
  <c r="K43" i="2"/>
  <c r="K42" i="2"/>
  <c r="I56" i="2"/>
  <c r="H60" i="2" s="1"/>
  <c r="I44" i="2"/>
  <c r="I43" i="2"/>
  <c r="I42" i="2"/>
  <c r="G42" i="2"/>
  <c r="G56" i="2"/>
  <c r="F60" i="2" s="1"/>
  <c r="G43" i="2"/>
  <c r="E56" i="2"/>
  <c r="D60" i="2" s="1"/>
  <c r="E43" i="2"/>
  <c r="E42" i="2"/>
  <c r="H59" i="2" l="1"/>
  <c r="J59" i="2"/>
  <c r="F59" i="2"/>
  <c r="F64" i="2" s="1"/>
  <c r="D59" i="2"/>
  <c r="L59" i="2"/>
  <c r="N59" i="2"/>
  <c r="P59" i="2"/>
  <c r="P62" i="2"/>
  <c r="L64" i="2"/>
  <c r="R59" i="2"/>
  <c r="R62" i="2"/>
  <c r="K57" i="2"/>
  <c r="M57" i="2"/>
  <c r="O57" i="2"/>
  <c r="Q57" i="2"/>
  <c r="I57" i="2"/>
  <c r="S57" i="2"/>
  <c r="E57" i="2"/>
  <c r="G57" i="2"/>
  <c r="D33" i="7"/>
  <c r="D14" i="7"/>
  <c r="R67" i="2"/>
  <c r="P67" i="2"/>
  <c r="N67" i="2"/>
  <c r="D37" i="2"/>
  <c r="R30" i="2"/>
  <c r="P30" i="2"/>
  <c r="N30" i="2"/>
  <c r="L30" i="2"/>
  <c r="J30" i="2"/>
  <c r="H30" i="2"/>
  <c r="F30" i="2"/>
  <c r="D30" i="2"/>
  <c r="R23" i="2"/>
  <c r="P23" i="2"/>
  <c r="N23" i="2"/>
  <c r="L23" i="2"/>
  <c r="L65" i="2" s="1"/>
  <c r="J23" i="2"/>
  <c r="H23" i="2"/>
  <c r="F23" i="2"/>
  <c r="D23" i="2"/>
  <c r="I8" i="6"/>
  <c r="B8" i="6"/>
  <c r="R37" i="2"/>
  <c r="P37" i="2"/>
  <c r="N37" i="2"/>
  <c r="L37" i="2"/>
  <c r="J37" i="2"/>
  <c r="F37" i="2"/>
  <c r="L66" i="2" l="1"/>
  <c r="D71" i="2"/>
  <c r="D72" i="2" s="1"/>
  <c r="D64" i="2"/>
  <c r="J64" i="2" l="1"/>
  <c r="J71" i="2"/>
  <c r="J72" i="2" s="1"/>
  <c r="F66" i="2"/>
  <c r="F65" i="2"/>
  <c r="P64" i="2"/>
  <c r="P71" i="2"/>
  <c r="N71" i="2"/>
  <c r="N64" i="2"/>
  <c r="F71" i="2"/>
  <c r="R64" i="2"/>
  <c r="R65" i="2" l="1"/>
  <c r="R66" i="2"/>
  <c r="J66" i="2"/>
  <c r="J65" i="2"/>
  <c r="F72" i="2"/>
  <c r="P66" i="2"/>
  <c r="P65" i="2"/>
  <c r="N65" i="2"/>
  <c r="N66" i="2"/>
  <c r="H71" i="2"/>
  <c r="H72" i="2" s="1"/>
  <c r="H64" i="2"/>
  <c r="R71" i="2"/>
  <c r="L68" i="2"/>
  <c r="L69" i="2" s="1"/>
  <c r="L70" i="2" s="1"/>
  <c r="L67" i="2"/>
  <c r="J68" i="2"/>
  <c r="J69" i="2" s="1"/>
  <c r="J70" i="2" s="1"/>
  <c r="J67" i="2"/>
  <c r="F67" i="2"/>
  <c r="F68" i="2"/>
  <c r="F69" i="2" s="1"/>
  <c r="F70" i="2" s="1"/>
  <c r="D68" i="2"/>
  <c r="D69" i="2" s="1"/>
  <c r="D70" i="2" s="1"/>
  <c r="D67" i="2"/>
  <c r="D66" i="2"/>
  <c r="D65" i="2"/>
  <c r="H65" i="2" l="1"/>
  <c r="X65" i="2" s="1"/>
  <c r="H66" i="2"/>
  <c r="X66" i="2" s="1"/>
  <c r="D39" i="7"/>
  <c r="D40" i="7" s="1"/>
  <c r="D46" i="7" s="1"/>
  <c r="H67" i="2"/>
  <c r="D13" i="7" s="1"/>
  <c r="H68" i="2"/>
  <c r="H69" i="2" s="1"/>
  <c r="H70" i="2" s="1"/>
  <c r="D10" i="7"/>
  <c r="D17" i="7" l="1"/>
  <c r="D16" i="7"/>
  <c r="D12" i="7"/>
  <c r="F27" i="7"/>
  <c r="F26" i="7"/>
  <c r="F23" i="7"/>
  <c r="F22" i="7"/>
  <c r="F24" i="7"/>
  <c r="F25" i="7"/>
  <c r="D11" i="7"/>
  <c r="D44" i="7" s="1"/>
  <c r="D15" i="7"/>
  <c r="D34" i="7" s="1"/>
  <c r="D45" i="7" s="1"/>
</calcChain>
</file>

<file path=xl/comments1.xml><?xml version="1.0" encoding="utf-8"?>
<comments xmlns="http://schemas.openxmlformats.org/spreadsheetml/2006/main">
  <authors>
    <author>Mélanie</author>
  </authors>
  <commentList>
    <comment ref="B56" authorId="0" shapeId="0">
      <text>
        <r>
          <rPr>
            <b/>
            <sz val="9"/>
            <color indexed="81"/>
            <rFont val="Tahoma"/>
            <family val="2"/>
          </rPr>
          <t>Mélanie:</t>
        </r>
        <r>
          <rPr>
            <sz val="9"/>
            <color indexed="81"/>
            <rFont val="Tahoma"/>
            <family val="2"/>
          </rPr>
          <t xml:space="preserve">
attribuées arbitrairement aux légumes</t>
        </r>
      </text>
    </comment>
  </commentList>
</comments>
</file>

<file path=xl/comments2.xml><?xml version="1.0" encoding="utf-8"?>
<comments xmlns="http://schemas.openxmlformats.org/spreadsheetml/2006/main">
  <authors>
    <author>Mélanie</author>
  </authors>
  <commentList>
    <comment ref="B56" authorId="0" shapeId="0">
      <text>
        <r>
          <rPr>
            <b/>
            <sz val="9"/>
            <color indexed="81"/>
            <rFont val="Tahoma"/>
            <family val="2"/>
          </rPr>
          <t>Mélanie:</t>
        </r>
        <r>
          <rPr>
            <sz val="9"/>
            <color indexed="81"/>
            <rFont val="Tahoma"/>
            <family val="2"/>
          </rPr>
          <t xml:space="preserve">
attribuées arbitrairement aux légumes</t>
        </r>
      </text>
    </comment>
  </commentList>
</comments>
</file>

<file path=xl/sharedStrings.xml><?xml version="1.0" encoding="utf-8"?>
<sst xmlns="http://schemas.openxmlformats.org/spreadsheetml/2006/main" count="490" uniqueCount="246">
  <si>
    <t>DATE</t>
  </si>
  <si>
    <t>Menu</t>
  </si>
  <si>
    <t>Entrées</t>
  </si>
  <si>
    <t>Viandes / Poissons</t>
  </si>
  <si>
    <t>Légumes / Féculents</t>
  </si>
  <si>
    <t>Effectif</t>
  </si>
  <si>
    <t>Dessert</t>
  </si>
  <si>
    <t>TOTAL</t>
  </si>
  <si>
    <t>Quantité</t>
  </si>
  <si>
    <t>poids unitaire</t>
  </si>
  <si>
    <t>Total</t>
  </si>
  <si>
    <t>Total des dechets non alimentaires</t>
  </si>
  <si>
    <t>serviettes</t>
  </si>
  <si>
    <t>Renseignement du tableur.</t>
  </si>
  <si>
    <t>Renseignements demandés:</t>
  </si>
  <si>
    <t>- le renseignement du menu</t>
  </si>
  <si>
    <t>Des fonctions de calcul sont intégrées au tableur et restituent en temps réel les résultats.</t>
  </si>
  <si>
    <t>Pain</t>
  </si>
  <si>
    <t>Desserts</t>
  </si>
  <si>
    <t>sous-total distribution</t>
  </si>
  <si>
    <t>sous-total retours d'assiettes</t>
  </si>
  <si>
    <t>Part distribution</t>
  </si>
  <si>
    <t>Part retours d'assiettes</t>
  </si>
  <si>
    <t>Moyenne non biodéchets en g/assiette</t>
  </si>
  <si>
    <t>Moyenne potentiellement évitable satellite</t>
  </si>
  <si>
    <t>Moyenne potentiellement évitable sur place</t>
  </si>
  <si>
    <t>Moyenne non évitable satellite</t>
  </si>
  <si>
    <t>Moyenne non évitable sur place</t>
  </si>
  <si>
    <t>g/assiette</t>
  </si>
  <si>
    <t>sur place</t>
  </si>
  <si>
    <t>entrée</t>
  </si>
  <si>
    <t>plat</t>
  </si>
  <si>
    <t>accompagnement</t>
  </si>
  <si>
    <t>fromage</t>
  </si>
  <si>
    <t>dessert</t>
  </si>
  <si>
    <t>chiffres à retravailler</t>
  </si>
  <si>
    <t>dont retours d'assiettes en kg</t>
  </si>
  <si>
    <t>dont retours de distribution en kg</t>
  </si>
  <si>
    <t>PERTES ET GASPILLAGE PAR PERS EN G</t>
  </si>
  <si>
    <t>g/repas</t>
  </si>
  <si>
    <t>satellite</t>
  </si>
  <si>
    <t>adolescent ou adulte</t>
  </si>
  <si>
    <t>Type de cuisine</t>
  </si>
  <si>
    <t>Type de public</t>
  </si>
  <si>
    <t>enfant de moins de 10 ans</t>
  </si>
  <si>
    <t>FACULTATIF
Nourriture 
produite en kg</t>
  </si>
  <si>
    <t>Nature des protéines animales majoritairement préparée</t>
  </si>
  <si>
    <t>Nom de l'établissement</t>
  </si>
  <si>
    <t>Type de viande</t>
  </si>
  <si>
    <t>Bœuf</t>
  </si>
  <si>
    <t>Veau</t>
  </si>
  <si>
    <t>Porc</t>
  </si>
  <si>
    <t>Œufs</t>
  </si>
  <si>
    <t>Poisson</t>
  </si>
  <si>
    <t>Fromages et laitages</t>
  </si>
  <si>
    <t>Secteur de l'établissement</t>
  </si>
  <si>
    <t>Secteur établissement</t>
  </si>
  <si>
    <t>Enseignement</t>
  </si>
  <si>
    <t>Santé</t>
  </si>
  <si>
    <t>Restauration entreprise ou administrative</t>
  </si>
  <si>
    <t>Gaspillage en euro par PERS</t>
  </si>
  <si>
    <t>Gaspillage en euro par JOUR</t>
  </si>
  <si>
    <t>% GASPILLE / PREPARE</t>
  </si>
  <si>
    <t>grammage préparé enfant &lt;10 ans</t>
  </si>
  <si>
    <t>grammage préparé par adulte en satellite</t>
  </si>
  <si>
    <t>grammage préparé par adulte sur place</t>
  </si>
  <si>
    <t>Fruits de mer</t>
  </si>
  <si>
    <t>GES en kg de CO2 par JOUR</t>
  </si>
  <si>
    <t>GES en  kg de CO2 par PERS</t>
  </si>
  <si>
    <t>Ratio coût/qtés gaspillées</t>
  </si>
  <si>
    <t>% coût</t>
  </si>
  <si>
    <t>% qtés</t>
  </si>
  <si>
    <t>NOURRITURE PRODUITE en kg estimée A MASQUER</t>
  </si>
  <si>
    <t>PERTES ET GASPILLAGE NETS TOTAUX EN kG PAR JOUR</t>
  </si>
  <si>
    <t>type de déchet</t>
  </si>
  <si>
    <t>Nombre de repas servis par an</t>
  </si>
  <si>
    <t>repas</t>
  </si>
  <si>
    <t>kg</t>
  </si>
  <si>
    <t>€</t>
  </si>
  <si>
    <t>€/repas</t>
  </si>
  <si>
    <t>kg/CO2/an</t>
  </si>
  <si>
    <t>tonnes</t>
  </si>
  <si>
    <t xml:space="preserve">Nom de l'établissement : </t>
  </si>
  <si>
    <t xml:space="preserve">Quantités d'aliments gaspillés sur la période de mesure : </t>
  </si>
  <si>
    <t xml:space="preserve">Quantité d'aliments préparés sur la période de mesure : </t>
  </si>
  <si>
    <t xml:space="preserve">Rapport entre les quantités gaspillées/les quantités préparées : </t>
  </si>
  <si>
    <t xml:space="preserve">Coût de la part alimentaire achetée sur la période de mesure : </t>
  </si>
  <si>
    <t xml:space="preserve">Nombre de repas servis par an : </t>
  </si>
  <si>
    <t xml:space="preserve">Total nombre de repas pendant les mesures : </t>
  </si>
  <si>
    <t xml:space="preserve">Coût gaspillé (part alimentaire) : </t>
  </si>
  <si>
    <t xml:space="preserve">coût moyen du repas (part alimentaire) : </t>
  </si>
  <si>
    <t>FACULTATIF</t>
  </si>
  <si>
    <t>Certains éléments sont notés comme facultatifs</t>
  </si>
  <si>
    <t>C'est l'une des causes du gaspillage alimentaire</t>
  </si>
  <si>
    <t xml:space="preserve">Certaines cellules sont verrouillées par sécurité. </t>
  </si>
  <si>
    <t>En phase de sensibilisation, la campagne peut être visible : c'est aussi un outil de communication !</t>
  </si>
  <si>
    <t>Communication</t>
  </si>
  <si>
    <t xml:space="preserve">- le renseignement du type de viande préparé majoritairement (liste déroulante) : ceci a un impact sur le calcul des émissions de gaz à effet de serre </t>
  </si>
  <si>
    <t>- le secteur de l'établissement (liste déroulante)</t>
  </si>
  <si>
    <t>- le type de cuisine (liste déroulante)</t>
  </si>
  <si>
    <t>- le type de public reçu (liste déroulante)</t>
  </si>
  <si>
    <t>- le renseignement des déchets incompressibles (emballages, pelures, os...) : en renseignant le nombre de portions servies</t>
  </si>
  <si>
    <t>salade de chou fleur</t>
  </si>
  <si>
    <t>cuisse de poulet</t>
  </si>
  <si>
    <t>frites</t>
  </si>
  <si>
    <t>comté</t>
  </si>
  <si>
    <t>clémentines</t>
  </si>
  <si>
    <t>macédoine</t>
  </si>
  <si>
    <t>carottes râpées</t>
  </si>
  <si>
    <t>yaourt nature</t>
  </si>
  <si>
    <t>kiwis</t>
  </si>
  <si>
    <t>Fromage frais</t>
  </si>
  <si>
    <t>Poires</t>
  </si>
  <si>
    <t>Omelette</t>
  </si>
  <si>
    <t>Epinards</t>
  </si>
  <si>
    <t>Gateau maison</t>
  </si>
  <si>
    <t>salade de pâtes</t>
  </si>
  <si>
    <t>riz aux champignons</t>
  </si>
  <si>
    <t>haricots verts</t>
  </si>
  <si>
    <t>céleri rémoulade</t>
  </si>
  <si>
    <t>quenelles/cotelettes d'agneau</t>
  </si>
  <si>
    <t>moules marinières/jambon à l'os</t>
  </si>
  <si>
    <t>NOURRITURE PRODUITE en kg A MASQUER</t>
  </si>
  <si>
    <t>coût global alimentation A MASQUER</t>
  </si>
  <si>
    <t xml:space="preserve">Gaspillage moyen par repas sur la période de mesure : </t>
  </si>
  <si>
    <t>lasagnes/escalopes panées</t>
  </si>
  <si>
    <t>petits pois - carottes</t>
  </si>
  <si>
    <t>Entrée</t>
  </si>
  <si>
    <t>Plat</t>
  </si>
  <si>
    <t>Accompagnement</t>
  </si>
  <si>
    <t>Fromages/laitages</t>
  </si>
  <si>
    <t>REPETITION DES MESURES</t>
  </si>
  <si>
    <t>Facteurs d'émissions</t>
  </si>
  <si>
    <t xml:space="preserve">Entrée </t>
  </si>
  <si>
    <t>Fromage</t>
  </si>
  <si>
    <t>Chèvre, Agneau</t>
  </si>
  <si>
    <t>Volaille</t>
  </si>
  <si>
    <t>gCO2e/kg</t>
  </si>
  <si>
    <t>La durée idéale de la pesée est de 8 repas consécutifs</t>
  </si>
  <si>
    <t xml:space="preserve">La mesure est un préalable à une prise de conscience des pertes et du gaspillage alimentaire. </t>
  </si>
  <si>
    <t>- les données à votre disposition : coût de revient du jour, effectif du jour</t>
  </si>
  <si>
    <t xml:space="preserve">Ces  éléments permettent par la suite de réaliser des calculs à partir de ratios. Ils sont donc indispensables. </t>
  </si>
  <si>
    <t>L'outil nécessite de renseigner précisément huit catégories d'éléments :</t>
  </si>
  <si>
    <t>- les pesées de pertes et gaspillage du jour</t>
  </si>
  <si>
    <t>La pesée implique le matériel ci-dessous</t>
  </si>
  <si>
    <t>- un pèse personne pour les restes d'assiette et les retours de distribution</t>
  </si>
  <si>
    <t xml:space="preserve">En phase de diagnostic, aucune communication ne doit être faite auprès des convives sur la campagne de pesée afin de ne pas biaiser les comportements. </t>
  </si>
  <si>
    <t>Institut supérieur des pertes et gaspillage alimentaire</t>
  </si>
  <si>
    <t>Lundi midi</t>
  </si>
  <si>
    <t>Lundi soir</t>
  </si>
  <si>
    <t>Mardi midi</t>
  </si>
  <si>
    <t>Mercredi midi</t>
  </si>
  <si>
    <t>Jeudi midi…</t>
  </si>
  <si>
    <t>Coût alimentaire par repas en €</t>
  </si>
  <si>
    <t xml:space="preserve">Nombre de mesures : </t>
  </si>
  <si>
    <t>mesures</t>
  </si>
  <si>
    <t>EXTRAPOLATION A L'ANNEE DES PERTES ET GASPILLAGE ALIMENTAIRE</t>
  </si>
  <si>
    <t>Coût des pertes et gaspillage alimentaire</t>
  </si>
  <si>
    <t xml:space="preserve">Quantités gaspillées par an : </t>
  </si>
  <si>
    <t xml:space="preserve">Coût direct (part alimentaire) des pertes et GA par an : </t>
  </si>
  <si>
    <t>SYNTHESE DES MESURES DES PERTES ET GASPILLAGE ALIMENTAIRE</t>
  </si>
  <si>
    <t xml:space="preserve">Quelques recommandations sur l'utilisation de ce tableur : </t>
  </si>
  <si>
    <t>Cellules bloquées/saisie</t>
  </si>
  <si>
    <t>Les données étant extrêmement variables d'un menu à l'autre, pour fiabiliser les données il vaut mieux réaliser des pesées sur 8 repas consécutifs</t>
  </si>
  <si>
    <t>…</t>
  </si>
  <si>
    <t xml:space="preserve">Le tableur permet de renseigner jusqu'à 10 repas consécutifs. </t>
  </si>
  <si>
    <t>Evaluation du coût environnemental des pertes et gaspllage alimentaire</t>
  </si>
  <si>
    <t>Quantités de pertes et gaspillage</t>
  </si>
  <si>
    <t>Pertes et gaspillage alimentaire maximum sur la période de mesure</t>
  </si>
  <si>
    <t>Pertes et gaspillage alimentaire minimum sur la période de mesure</t>
  </si>
  <si>
    <t>Analyse des pertes et gaspillage alimentaire par composante</t>
  </si>
  <si>
    <t xml:space="preserve">Emissions de GES induites par les pertes et gaspillage alimentaire par an : </t>
  </si>
  <si>
    <t>Total déchets (retours d'assiette + retours distribution)</t>
  </si>
  <si>
    <r>
      <rPr>
        <b/>
        <sz val="28"/>
        <rFont val="Calibri"/>
        <family val="2"/>
        <scheme val="minor"/>
      </rPr>
      <t>3</t>
    </r>
    <r>
      <rPr>
        <b/>
        <sz val="10"/>
        <rFont val="Calibri"/>
        <family val="2"/>
        <scheme val="minor"/>
      </rPr>
      <t xml:space="preserve">
</t>
    </r>
    <r>
      <rPr>
        <b/>
        <sz val="14"/>
        <rFont val="Calibri"/>
        <family val="2"/>
        <scheme val="minor"/>
      </rPr>
      <t xml:space="preserve">
renseigner le 3 si 1 et 2 n'ont pas été renseignés
Pesée des déchets  totaux en kg</t>
    </r>
  </si>
  <si>
    <r>
      <rPr>
        <b/>
        <sz val="32"/>
        <rFont val="Calibri"/>
        <family val="2"/>
        <scheme val="minor"/>
      </rPr>
      <t>1</t>
    </r>
    <r>
      <rPr>
        <b/>
        <sz val="10"/>
        <rFont val="Calibri"/>
        <family val="2"/>
        <scheme val="minor"/>
      </rPr>
      <t xml:space="preserve">
</t>
    </r>
    <r>
      <rPr>
        <b/>
        <sz val="14"/>
        <rFont val="Calibri"/>
        <family val="2"/>
        <scheme val="minor"/>
      </rPr>
      <t>FACULTATIF
Pesée des déchets retours d'assiette en kg</t>
    </r>
  </si>
  <si>
    <r>
      <rPr>
        <b/>
        <sz val="32"/>
        <rFont val="Calibri"/>
        <family val="2"/>
        <scheme val="minor"/>
      </rPr>
      <t>2</t>
    </r>
    <r>
      <rPr>
        <b/>
        <sz val="10"/>
        <rFont val="Calibri"/>
        <family val="2"/>
        <scheme val="minor"/>
      </rPr>
      <t xml:space="preserve">
</t>
    </r>
    <r>
      <rPr>
        <b/>
        <sz val="14"/>
        <rFont val="Calibri"/>
        <family val="2"/>
        <scheme val="minor"/>
      </rPr>
      <t>FACULTATIF
Pesée des déchets de distribution en kg</t>
    </r>
  </si>
  <si>
    <t>Quantités gaspillées nettes en kg</t>
  </si>
  <si>
    <t>Alertes</t>
  </si>
  <si>
    <t>faisselles/yaourts aux fruits</t>
  </si>
  <si>
    <t>Brie</t>
  </si>
  <si>
    <t xml:space="preserve">Si vous ne souhaitez pas distinguer les composantes, mais faire une évaluation grossière de votre gaspillage alimentaire, vous pouvez peser globalement vos déchets de restauration : restes d'assiettes et retours de distribution. </t>
  </si>
  <si>
    <t xml:space="preserve">La fiabilité et la pertinence de cette mesure sera néanmoins limitée. Les GES ne pourront pas être calculés. </t>
  </si>
  <si>
    <t>cellules à masquer</t>
  </si>
  <si>
    <t>dont retours de distribution</t>
  </si>
  <si>
    <t>dont retours d'assiettes</t>
  </si>
  <si>
    <t xml:space="preserve">Total émissions de GES issues des pertes et GA sur la période de mesure : </t>
  </si>
  <si>
    <t>kg de CO2</t>
  </si>
  <si>
    <t>kg de CO2/repas</t>
  </si>
  <si>
    <t xml:space="preserve">Emissions de GES issues des pertes et GA par repas : </t>
  </si>
  <si>
    <t xml:space="preserve">Sur les lignes 51 à 56, vous pouvez avoir des alertes : cela vous signale qu'il y a plus de déchets non alimentaire ou potentiellement évitables que de gaspillage alimentaire… Vérifiez vos données. </t>
  </si>
  <si>
    <t xml:space="preserve">Cette alerte est cependant normale si vous ne renseignez qu'un poids global (ligne 38). Dans ce cas, n'en tenez pas compte. </t>
  </si>
  <si>
    <t>CALCULS AUTOMATIQUES, VERROUILLAGE, ALERTES</t>
  </si>
  <si>
    <t>- une balance électronique pour la pesée unitaire des déchets incompressibles (si vous souhaitez modifier les éléments).</t>
  </si>
  <si>
    <t xml:space="preserve">Les cellules des colonnes 39 à 49 sont modifiables. Attention cependant à conserver l'attribution de ce poids en fonction des composantes. </t>
  </si>
  <si>
    <r>
      <rPr>
        <b/>
        <sz val="10"/>
        <rFont val="Calibri"/>
        <family val="2"/>
        <scheme val="minor"/>
      </rPr>
      <t>PLAT</t>
    </r>
    <r>
      <rPr>
        <sz val="10"/>
        <rFont val="Calibri"/>
        <family val="2"/>
        <scheme val="minor"/>
      </rPr>
      <t xml:space="preserve"> : 
 os pintade, poulet</t>
    </r>
  </si>
  <si>
    <r>
      <rPr>
        <b/>
        <sz val="10"/>
        <rFont val="Calibri"/>
        <family val="2"/>
        <scheme val="minor"/>
      </rPr>
      <t>DESSERTS :</t>
    </r>
    <r>
      <rPr>
        <sz val="10"/>
        <rFont val="Calibri"/>
        <family val="2"/>
        <scheme val="minor"/>
      </rPr>
      <t xml:space="preserve"> 
épluchure fruit (poire, pomme, kiwi, clémentines)</t>
    </r>
  </si>
  <si>
    <r>
      <rPr>
        <b/>
        <sz val="10"/>
        <rFont val="Calibri"/>
        <family val="2"/>
        <scheme val="minor"/>
      </rPr>
      <t>DESSERTS</t>
    </r>
    <r>
      <rPr>
        <sz val="10"/>
        <rFont val="Calibri"/>
        <family val="2"/>
        <scheme val="minor"/>
      </rPr>
      <t xml:space="preserve"> : peaux pomelos</t>
    </r>
  </si>
  <si>
    <r>
      <rPr>
        <b/>
        <sz val="10"/>
        <rFont val="Calibri"/>
        <family val="2"/>
        <scheme val="minor"/>
      </rPr>
      <t>DESSERTS :</t>
    </r>
    <r>
      <rPr>
        <sz val="10"/>
        <rFont val="Calibri"/>
        <family val="2"/>
        <scheme val="minor"/>
      </rPr>
      <t xml:space="preserve">  épluchure fruit
(ananas, bananes, oranges)</t>
    </r>
  </si>
  <si>
    <r>
      <rPr>
        <b/>
        <sz val="10"/>
        <rFont val="Calibri"/>
        <family val="2"/>
        <scheme val="minor"/>
      </rPr>
      <t>PLAT</t>
    </r>
    <r>
      <rPr>
        <sz val="10"/>
        <rFont val="Calibri"/>
        <family val="2"/>
        <scheme val="minor"/>
      </rPr>
      <t xml:space="preserve">  : 
os côte de porc, côtelettes agneau</t>
    </r>
  </si>
  <si>
    <r>
      <rPr>
        <b/>
        <sz val="10"/>
        <rFont val="Calibri"/>
        <family val="2"/>
        <scheme val="minor"/>
      </rPr>
      <t xml:space="preserve">PLAT: 
</t>
    </r>
    <r>
      <rPr>
        <sz val="10"/>
        <rFont val="Calibri"/>
        <family val="2"/>
        <scheme val="minor"/>
      </rPr>
      <t>crustacés, coquillages (pour une portion de 100 g)</t>
    </r>
  </si>
  <si>
    <r>
      <rPr>
        <b/>
        <sz val="10"/>
        <rFont val="Calibri"/>
        <family val="2"/>
        <scheme val="minor"/>
      </rPr>
      <t xml:space="preserve">FROMAGES ET LAITAGES : </t>
    </r>
    <r>
      <rPr>
        <sz val="10"/>
        <rFont val="Calibri"/>
        <family val="2"/>
        <scheme val="minor"/>
      </rPr>
      <t xml:space="preserve">
emballages fromage</t>
    </r>
  </si>
  <si>
    <r>
      <rPr>
        <b/>
        <sz val="10"/>
        <rFont val="Calibri"/>
        <family val="2"/>
        <scheme val="minor"/>
      </rPr>
      <t>FROMAGES ET LAITAGES :</t>
    </r>
    <r>
      <rPr>
        <sz val="10"/>
        <rFont val="Calibri"/>
        <family val="2"/>
        <scheme val="minor"/>
      </rPr>
      <t xml:space="preserve"> Pots Faisselles + égouttoirs</t>
    </r>
  </si>
  <si>
    <r>
      <rPr>
        <b/>
        <sz val="10"/>
        <rFont val="Calibri"/>
        <family val="2"/>
        <scheme val="minor"/>
      </rPr>
      <t xml:space="preserve">FROMAGES ET LAITAGES </t>
    </r>
    <r>
      <rPr>
        <sz val="10"/>
        <rFont val="Calibri"/>
        <family val="2"/>
        <scheme val="minor"/>
      </rPr>
      <t>: 
pots de yaourt</t>
    </r>
  </si>
  <si>
    <t>Les restes d'assiettes sont pesés à part, les retours de distribution sont pesés à part (toujours pas composante)</t>
  </si>
  <si>
    <t>ORGANISATION DES PESEES</t>
  </si>
  <si>
    <t xml:space="preserve">Une part de retours de distribution importante implique une part préparée trop importante et/ou une impossibilité de présenter le plat une deuxième fois. </t>
  </si>
  <si>
    <t>Néanmoins, si la mise en place de mesures distinctes est trop complexe, vous pourrez globaliser la pesée des déchets par composante (entrée/plat - partie proditidique/accompagnement/fromages et laitages/desserts)</t>
  </si>
  <si>
    <t xml:space="preserve">Un ratio moyen retours de distribution/restes d'assiettes sera dans ce cas appliqué. </t>
  </si>
  <si>
    <t>Vous n'avez pas à extraire les déchets potentiellement consommables (épluchures de pommes) ou non consommables, qu'ils soient alimentaires ou non (os de poulets, pots de yaourts…)</t>
  </si>
  <si>
    <t>(dans le tableur, cela correspond au bloc 4 = à la ligne 37)</t>
  </si>
  <si>
    <t>(dans le tableur, cela correspond au bloc 3 = aux lignes 31 à 36)</t>
  </si>
  <si>
    <t>(dans le tableur, cela correspond aux blocs 1 et 2 = aux lignes 17 à 30)</t>
  </si>
  <si>
    <r>
      <rPr>
        <b/>
        <sz val="32"/>
        <rFont val="Calibri"/>
        <family val="2"/>
        <scheme val="minor"/>
      </rPr>
      <t>4</t>
    </r>
    <r>
      <rPr>
        <b/>
        <sz val="18"/>
        <rFont val="Calibri"/>
        <family val="2"/>
        <scheme val="minor"/>
      </rPr>
      <t xml:space="preserve">
</t>
    </r>
    <r>
      <rPr>
        <b/>
        <sz val="14"/>
        <rFont val="Calibri"/>
        <family val="2"/>
        <scheme val="minor"/>
      </rPr>
      <t>Pesée unique des déchets</t>
    </r>
  </si>
  <si>
    <r>
      <rPr>
        <b/>
        <sz val="32"/>
        <rFont val="Calibri"/>
        <family val="2"/>
        <scheme val="minor"/>
      </rPr>
      <t>5</t>
    </r>
    <r>
      <rPr>
        <b/>
        <sz val="10"/>
        <rFont val="Calibri"/>
        <family val="2"/>
        <scheme val="minor"/>
      </rPr>
      <t xml:space="preserve">
</t>
    </r>
    <r>
      <rPr>
        <b/>
        <sz val="14"/>
        <rFont val="Calibri"/>
        <family val="2"/>
        <scheme val="minor"/>
      </rPr>
      <t>Renseigner le nombre de portions préparées
Déchets 
non alimentaires</t>
    </r>
  </si>
  <si>
    <r>
      <rPr>
        <b/>
        <sz val="10"/>
        <rFont val="Calibri"/>
        <family val="2"/>
        <scheme val="minor"/>
      </rPr>
      <t>ENTREE</t>
    </r>
    <r>
      <rPr>
        <sz val="10"/>
        <rFont val="Calibri"/>
        <family val="2"/>
        <scheme val="minor"/>
      </rPr>
      <t xml:space="preserve"> : 
à saisir</t>
    </r>
  </si>
  <si>
    <r>
      <rPr>
        <b/>
        <sz val="10"/>
        <rFont val="Calibri"/>
        <family val="2"/>
        <scheme val="minor"/>
      </rPr>
      <t>ENTREE</t>
    </r>
    <r>
      <rPr>
        <sz val="10"/>
        <rFont val="Calibri"/>
        <family val="2"/>
        <scheme val="minor"/>
      </rPr>
      <t>: 
à saisir</t>
    </r>
  </si>
  <si>
    <r>
      <rPr>
        <b/>
        <sz val="10"/>
        <rFont val="Calibri"/>
        <family val="2"/>
        <scheme val="minor"/>
      </rPr>
      <t>ACCOMPAGNE-MENT</t>
    </r>
    <r>
      <rPr>
        <sz val="10"/>
        <rFont val="Calibri"/>
        <family val="2"/>
        <scheme val="minor"/>
      </rPr>
      <t xml:space="preserve"> : 
à saisir</t>
    </r>
  </si>
  <si>
    <r>
      <rPr>
        <b/>
        <sz val="10"/>
        <rFont val="Calibri"/>
        <family val="2"/>
        <scheme val="minor"/>
      </rPr>
      <t xml:space="preserve">FROMAGES ET LAITAGES </t>
    </r>
    <r>
      <rPr>
        <sz val="10"/>
        <rFont val="Calibri"/>
        <family val="2"/>
        <scheme val="minor"/>
      </rPr>
      <t>: 
à saisir</t>
    </r>
  </si>
  <si>
    <r>
      <rPr>
        <b/>
        <sz val="10"/>
        <rFont val="Calibri"/>
        <family val="2"/>
        <scheme val="minor"/>
      </rPr>
      <t>DESSERTS</t>
    </r>
    <r>
      <rPr>
        <sz val="10"/>
        <rFont val="Calibri"/>
        <family val="2"/>
        <scheme val="minor"/>
      </rPr>
      <t xml:space="preserve"> :à saisir</t>
    </r>
  </si>
  <si>
    <r>
      <rPr>
        <b/>
        <sz val="10"/>
        <rFont val="Calibri"/>
        <family val="2"/>
        <scheme val="minor"/>
      </rPr>
      <t xml:space="preserve">PLAT: 
</t>
    </r>
    <r>
      <rPr>
        <sz val="10"/>
        <rFont val="Calibri"/>
        <family val="2"/>
        <scheme val="minor"/>
      </rPr>
      <t>à saisir</t>
    </r>
  </si>
  <si>
    <t xml:space="preserve">le code couleur du tableur : </t>
  </si>
  <si>
    <r>
      <t xml:space="preserve">Le </t>
    </r>
    <r>
      <rPr>
        <b/>
        <sz val="11"/>
        <rFont val="Calibri"/>
        <family val="2"/>
        <scheme val="minor"/>
      </rPr>
      <t xml:space="preserve">bloc 5 </t>
    </r>
    <r>
      <rPr>
        <sz val="11"/>
        <rFont val="Calibri"/>
        <family val="2"/>
        <scheme val="minor"/>
      </rPr>
      <t xml:space="preserve">doit impérativement être complété car il permet de déduire automatiquement les parties non consommables et potentiellement consommbles de manière à n'avoir que le GA dans vos résultats. </t>
    </r>
  </si>
  <si>
    <r>
      <t xml:space="preserve">Il faut indiquer </t>
    </r>
    <r>
      <rPr>
        <b/>
        <sz val="11"/>
        <rFont val="Calibri"/>
        <family val="2"/>
        <scheme val="minor"/>
      </rPr>
      <t>le nombre de produits servis</t>
    </r>
    <r>
      <rPr>
        <sz val="11"/>
        <rFont val="Calibri"/>
        <family val="2"/>
        <scheme val="minor"/>
      </rPr>
      <t xml:space="preserve">. </t>
    </r>
  </si>
  <si>
    <r>
      <t xml:space="preserve">La pesée se fait </t>
    </r>
    <r>
      <rPr>
        <b/>
        <sz val="11"/>
        <rFont val="Calibri"/>
        <family val="2"/>
        <scheme val="minor"/>
      </rPr>
      <t xml:space="preserve">par composante </t>
    </r>
    <r>
      <rPr>
        <sz val="11"/>
        <rFont val="Calibri"/>
        <family val="2"/>
        <scheme val="minor"/>
      </rPr>
      <t>(entrée/plat - partie proditique/Accompagnement/Fromages et laitages/Desserts/pain)</t>
    </r>
  </si>
  <si>
    <t xml:space="preserve"> 1- Pesée fine : par composante, en séparant les restes d'assiettes et les retours de distribution</t>
  </si>
  <si>
    <t>2- Pesée intermédiaire : par composante, sans séparer les restes d'assiettes et les retours de distribution</t>
  </si>
  <si>
    <t>Les pesées peuvent être réalisées avec plusieurs niveaux d'implication (voir 1, 2 ou 3).</t>
  </si>
  <si>
    <t>3- Pesée grossière</t>
  </si>
  <si>
    <t>Dans le cadre d'un plan d'actions de lutte contre le GA il est nécessaire de réaliser des pesées AVANT et APRES mise en place d'actions</t>
  </si>
  <si>
    <t xml:space="preserve">Le choix d'un tableur précis a été fait permettant de restituer les pertes et gaspillage en euros,en poids et en émissions de gaz à effet de serre afin d'évaluer les combinaisons "gagnantes" des menus. </t>
  </si>
  <si>
    <t xml:space="preserve">Les dates sont des éléments modifiables : vous pouvez saisir lundi midi, lundi soir, etc. </t>
  </si>
  <si>
    <t>En jaune sont présentées les lignes affichant les résultats (calculs automatiques)</t>
  </si>
  <si>
    <t>Un onglet et une synthèse exemple  donne une idée du travail à effectuer.</t>
  </si>
  <si>
    <t>Exemple : si sur la ligne %gaspillé/préparé : vous avez gaspillé plus que vos quantités préparées ! Dans ce cas, vérifiez la saisie de vos données, ou saisissez les quantités effectivement préparées (il peut y avoir une sous-évaluation des quantités préparées sur la base des ratios moyens, surtout si vous travaillez beaucoup de produits bruts)</t>
  </si>
  <si>
    <t>Certaines alertes ont été mises en place pour  permettre de vérifier vos données : écriture rouge sur fond rouge</t>
  </si>
  <si>
    <t>Pour répéter les mesures, il suffit de copier les deux onglets Tableau et Synthèse, et de les renommer Tableau 1/synthèse 1, Tableau 2/Synthèse 2…</t>
  </si>
  <si>
    <t>Outil d'évaluation du gaspillage alimentaire en restauration collective : poids / coûts / CO2</t>
  </si>
  <si>
    <t xml:space="preserve">En gris  =   données d'entrées et titre de ligne. </t>
  </si>
  <si>
    <t>En jaune = calculs automatiques</t>
  </si>
  <si>
    <t>- poids de nourriture produite (cuisiné) : si vous n'avez pas ces éléments, le calcul sera basé selon des ratios moyens</t>
  </si>
  <si>
    <t>- séparation disctincte des restes d'assiette et des retours de distribution (aliments présentés mais non servis et ne pouvant pas être resservis) : il est toujours intéressant de distinguer ces éléments. Si cette distinction n'est pas faite, le bloc 3 devient obligatoire,</t>
  </si>
  <si>
    <r>
      <t xml:space="preserve">Les données des pesées sont à renseigner </t>
    </r>
    <r>
      <rPr>
        <b/>
        <sz val="11"/>
        <rFont val="Calibri"/>
        <family val="2"/>
        <scheme val="minor"/>
      </rPr>
      <t xml:space="preserve">en kg dans les blocs 1 ou 2 </t>
    </r>
    <r>
      <rPr>
        <sz val="11"/>
        <rFont val="Calibri"/>
        <family val="2"/>
        <scheme val="minor"/>
      </rPr>
      <t>(par défaut le bloc 3 ou 4 en fonction de votre niveau de finesse du chiffrage souhaité).</t>
    </r>
  </si>
  <si>
    <r>
      <t xml:space="preserve">Seules les cases </t>
    </r>
    <r>
      <rPr>
        <b/>
        <sz val="11"/>
        <rFont val="Calibri"/>
        <family val="2"/>
        <scheme val="minor"/>
      </rPr>
      <t>sans couleur doivent être complétées</t>
    </r>
    <r>
      <rPr>
        <sz val="11"/>
        <rFont val="Calibri"/>
        <family val="2"/>
        <scheme val="minor"/>
      </rPr>
      <t xml:space="preserve">. </t>
    </r>
  </si>
  <si>
    <t>Ex : la peau d'une banane se retrouvera automatiquement dans la poubelle. Nous l'estimons à 0.06 kg. Si 100 bananes ont été mises à disposition, on retrouvera 6 kg de peaux dans la poubelle, ôtées automatiquement de vos résultats.</t>
  </si>
  <si>
    <t>Cet outil a été réalisé en 2016 par Verdicité dans le cadre de l'étude "coûts complets du gaspillage alimentaire en restauration collective" mandatée par l'ADEME. Il est en partie inspiré par un outil réalisé en commun par le CG38 et le CG69.  Il est libre d'utilisation.</t>
  </si>
  <si>
    <r>
      <rPr>
        <b/>
        <sz val="11"/>
        <rFont val="Calibri"/>
        <family val="2"/>
        <scheme val="minor"/>
      </rPr>
      <t xml:space="preserve">A noter </t>
    </r>
    <r>
      <rPr>
        <sz val="11"/>
        <rFont val="Calibri"/>
        <family val="2"/>
        <scheme val="minor"/>
      </rPr>
      <t>:  le choix a été fait de ne pas intégrer au calcul du gaspillage alimentaire les déchets de préparation (épluchures essentiellement) et les  pertes de stock (produits périmés) car ils ne représentent, en général en restauration collective, qu'une faible proportion.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</si>
</sst>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43" formatCode="_-* #,##0.00\ _€_-;\-* #,##0.00\ _€_-;_-* &quot;-&quot;??\ _€_-;_-@_-"/>
    <numFmt numFmtId="164" formatCode="dd/mm/yy;@"/>
    <numFmt numFmtId="165" formatCode="#,##0.00\ &quot;€&quot;"/>
    <numFmt numFmtId="166" formatCode="_-* #,##0\ _€_-;\-* #,##0\ _€_-;_-* &quot;-&quot;??\ _€_-;_-@_-"/>
  </numFmts>
  <fonts count="41" x14ac:knownFonts="1">
    <font>
      <sz val="10"/>
      <name val="Arial"/>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Arial"/>
      <family val="2"/>
    </font>
    <font>
      <sz val="9"/>
      <color indexed="81"/>
      <name val="Tahoma"/>
      <family val="2"/>
    </font>
    <font>
      <b/>
      <sz val="9"/>
      <color indexed="81"/>
      <name val="Tahoma"/>
      <family val="2"/>
    </font>
    <font>
      <b/>
      <sz val="11"/>
      <name val="Calibri"/>
      <family val="2"/>
      <scheme val="minor"/>
    </font>
    <font>
      <sz val="10"/>
      <name val="Calibri"/>
      <family val="2"/>
      <scheme val="minor"/>
    </font>
    <font>
      <b/>
      <sz val="12"/>
      <name val="Calibri"/>
      <family val="2"/>
      <scheme val="minor"/>
    </font>
    <font>
      <b/>
      <sz val="10"/>
      <name val="Calibri"/>
      <family val="2"/>
      <scheme val="minor"/>
    </font>
    <font>
      <sz val="11"/>
      <name val="Calibri"/>
      <family val="2"/>
      <scheme val="minor"/>
    </font>
    <font>
      <sz val="12"/>
      <name val="Calibri"/>
      <family val="2"/>
      <scheme val="minor"/>
    </font>
    <font>
      <b/>
      <sz val="14"/>
      <name val="Calibri"/>
      <family val="2"/>
      <scheme val="minor"/>
    </font>
    <font>
      <u/>
      <sz val="11"/>
      <name val="Calibri"/>
      <family val="2"/>
      <scheme val="minor"/>
    </font>
    <font>
      <b/>
      <u/>
      <sz val="10"/>
      <name val="Calibri"/>
      <family val="2"/>
      <scheme val="minor"/>
    </font>
    <font>
      <i/>
      <sz val="10"/>
      <name val="Calibri"/>
      <family val="2"/>
      <scheme val="minor"/>
    </font>
    <font>
      <b/>
      <sz val="28"/>
      <name val="Calibri"/>
      <family val="2"/>
      <scheme val="minor"/>
    </font>
    <font>
      <sz val="10"/>
      <color indexed="10"/>
      <name val="Calibri"/>
      <family val="2"/>
      <scheme val="minor"/>
    </font>
    <font>
      <b/>
      <sz val="10"/>
      <name val="Arial"/>
      <family val="2"/>
    </font>
    <font>
      <i/>
      <sz val="11"/>
      <name val="Calibri"/>
      <family val="2"/>
      <scheme val="minor"/>
    </font>
    <font>
      <sz val="14"/>
      <name val="Calibri"/>
      <family val="2"/>
      <scheme val="minor"/>
    </font>
    <font>
      <b/>
      <sz val="18"/>
      <name val="Calibri"/>
      <family val="2"/>
      <scheme val="minor"/>
    </font>
    <font>
      <b/>
      <sz val="32"/>
      <name val="Calibri"/>
      <family val="2"/>
      <scheme val="minor"/>
    </font>
    <font>
      <b/>
      <i/>
      <sz val="11"/>
      <name val="Calibri"/>
      <family val="2"/>
      <scheme val="minor"/>
    </font>
    <font>
      <b/>
      <sz val="16"/>
      <name val="Calibri"/>
      <family val="2"/>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theme="9" tint="0.59999389629810485"/>
        <bgColor indexed="64"/>
      </patternFill>
    </fill>
    <fill>
      <patternFill patternType="solid">
        <fgColor theme="9"/>
        <bgColor indexed="64"/>
      </patternFill>
    </fill>
    <fill>
      <patternFill patternType="solid">
        <fgColor rgb="FFFFFF66"/>
        <bgColor indexed="64"/>
      </patternFill>
    </fill>
    <fill>
      <patternFill patternType="solid">
        <fgColor theme="0" tint="-0.249977111117893"/>
        <bgColor indexed="64"/>
      </patternFill>
    </fill>
    <fill>
      <patternFill patternType="solid">
        <fgColor theme="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6" tint="0.7999816888943144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2"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9" fillId="22" borderId="0" applyNumberFormat="0" applyBorder="0" applyAlignment="0" applyProtection="0"/>
    <xf numFmtId="0" fontId="2" fillId="0" borderId="0"/>
    <xf numFmtId="9" fontId="1" fillId="0" borderId="0" applyFont="0" applyFill="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226">
    <xf numFmtId="0" fontId="0" fillId="0" borderId="0" xfId="0"/>
    <xf numFmtId="0" fontId="19" fillId="0" borderId="0" xfId="0" applyFont="1"/>
    <xf numFmtId="9" fontId="0" fillId="0" borderId="0" xfId="0" applyNumberFormat="1"/>
    <xf numFmtId="9" fontId="0" fillId="28" borderId="0" xfId="0" applyNumberFormat="1" applyFill="1"/>
    <xf numFmtId="0" fontId="19" fillId="28" borderId="0" xfId="0" applyFont="1" applyFill="1"/>
    <xf numFmtId="9" fontId="0" fillId="0" borderId="0" xfId="35" applyFont="1"/>
    <xf numFmtId="0" fontId="23" fillId="0" borderId="0" xfId="0" applyFont="1"/>
    <xf numFmtId="0" fontId="23" fillId="0" borderId="0" xfId="0" applyFont="1" applyBorder="1"/>
    <xf numFmtId="0" fontId="0" fillId="0" borderId="35" xfId="0" applyBorder="1"/>
    <xf numFmtId="1" fontId="23" fillId="0" borderId="0" xfId="0" applyNumberFormat="1" applyFont="1" applyBorder="1" applyAlignment="1"/>
    <xf numFmtId="0" fontId="23" fillId="0" borderId="0" xfId="0" applyFont="1" applyBorder="1" applyAlignment="1">
      <alignment horizontal="right"/>
    </xf>
    <xf numFmtId="9" fontId="23" fillId="0" borderId="0" xfId="35" applyFont="1" applyBorder="1" applyAlignment="1"/>
    <xf numFmtId="0" fontId="23" fillId="0" borderId="26" xfId="0" applyFont="1" applyBorder="1"/>
    <xf numFmtId="0" fontId="23" fillId="0" borderId="0" xfId="0" applyFont="1" applyFill="1" applyBorder="1" applyAlignment="1"/>
    <xf numFmtId="0" fontId="0" fillId="0" borderId="0" xfId="0" applyBorder="1"/>
    <xf numFmtId="0" fontId="0" fillId="0" borderId="29" xfId="0" applyBorder="1"/>
    <xf numFmtId="0" fontId="0" fillId="0" borderId="34" xfId="0" applyBorder="1"/>
    <xf numFmtId="0" fontId="0" fillId="0" borderId="43" xfId="0" applyBorder="1"/>
    <xf numFmtId="0" fontId="19" fillId="0" borderId="35" xfId="0" applyFont="1" applyBorder="1"/>
    <xf numFmtId="0" fontId="0" fillId="0" borderId="42" xfId="0" applyBorder="1"/>
    <xf numFmtId="0" fontId="0" fillId="0" borderId="28" xfId="0" applyBorder="1"/>
    <xf numFmtId="43" fontId="23" fillId="0" borderId="0" xfId="31" applyFont="1" applyBorder="1" applyAlignment="1">
      <alignment horizontal="center"/>
    </xf>
    <xf numFmtId="9" fontId="23" fillId="0" borderId="0" xfId="35" applyFont="1" applyBorder="1" applyAlignment="1">
      <alignment horizontal="center"/>
    </xf>
    <xf numFmtId="0" fontId="22" fillId="0" borderId="0" xfId="0" applyFont="1" applyBorder="1"/>
    <xf numFmtId="0" fontId="26" fillId="0" borderId="0" xfId="0" applyFont="1" applyAlignment="1">
      <alignment vertical="center"/>
    </xf>
    <xf numFmtId="0" fontId="22" fillId="0" borderId="0" xfId="0" applyFont="1" applyAlignment="1">
      <alignment vertical="center"/>
    </xf>
    <xf numFmtId="0" fontId="29" fillId="0" borderId="0" xfId="0" applyFont="1" applyAlignment="1">
      <alignment vertical="center"/>
    </xf>
    <xf numFmtId="0" fontId="26" fillId="0" borderId="0" xfId="0" quotePrefix="1" applyFont="1" applyAlignment="1">
      <alignment vertical="center"/>
    </xf>
    <xf numFmtId="0" fontId="26" fillId="0" borderId="0" xfId="0" applyFont="1"/>
    <xf numFmtId="0" fontId="23" fillId="25" borderId="16" xfId="34" applyFont="1" applyFill="1" applyBorder="1" applyAlignment="1" applyProtection="1">
      <alignment horizontal="center" vertical="center"/>
      <protection locked="0"/>
    </xf>
    <xf numFmtId="0" fontId="0" fillId="0" borderId="0" xfId="0" applyProtection="1">
      <protection locked="0"/>
    </xf>
    <xf numFmtId="0" fontId="23" fillId="0" borderId="0" xfId="0" applyFont="1" applyAlignment="1" applyProtection="1">
      <alignment horizontal="center" vertical="center"/>
      <protection locked="0"/>
    </xf>
    <xf numFmtId="0" fontId="23" fillId="0" borderId="0" xfId="0" applyFont="1" applyProtection="1">
      <protection locked="0"/>
    </xf>
    <xf numFmtId="0" fontId="23" fillId="25" borderId="24" xfId="34" applyFont="1" applyFill="1" applyBorder="1" applyAlignment="1" applyProtection="1">
      <alignment horizontal="center" vertical="center" wrapText="1"/>
      <protection locked="0"/>
    </xf>
    <xf numFmtId="0" fontId="23" fillId="25" borderId="19" xfId="34" applyFont="1" applyFill="1" applyBorder="1" applyAlignment="1" applyProtection="1">
      <alignment horizontal="center" vertical="center"/>
      <protection locked="0"/>
    </xf>
    <xf numFmtId="44" fontId="23" fillId="0" borderId="0" xfId="0" applyNumberFormat="1" applyFont="1" applyProtection="1">
      <protection locked="0"/>
    </xf>
    <xf numFmtId="0" fontId="0" fillId="0" borderId="43" xfId="0" applyFill="1" applyBorder="1"/>
    <xf numFmtId="0" fontId="25" fillId="0" borderId="0" xfId="0" applyFont="1" applyFill="1" applyBorder="1" applyAlignment="1">
      <alignment horizontal="center"/>
    </xf>
    <xf numFmtId="0" fontId="0" fillId="0" borderId="35" xfId="0" applyFill="1" applyBorder="1"/>
    <xf numFmtId="0" fontId="0" fillId="0" borderId="0" xfId="0" applyFill="1"/>
    <xf numFmtId="0" fontId="1" fillId="0" borderId="0" xfId="0" applyFont="1"/>
    <xf numFmtId="0" fontId="34" fillId="0" borderId="0" xfId="0" applyFont="1"/>
    <xf numFmtId="0" fontId="34" fillId="0" borderId="0" xfId="0" applyFont="1" applyAlignment="1">
      <alignment horizontal="right"/>
    </xf>
    <xf numFmtId="1" fontId="23" fillId="0" borderId="0" xfId="0" applyNumberFormat="1" applyFont="1" applyProtection="1">
      <protection locked="0"/>
    </xf>
    <xf numFmtId="0" fontId="23" fillId="0" borderId="0" xfId="0" applyFont="1" applyBorder="1" applyAlignment="1">
      <alignment horizontal="right"/>
    </xf>
    <xf numFmtId="0" fontId="29" fillId="0" borderId="0" xfId="0" quotePrefix="1" applyFont="1" applyAlignment="1">
      <alignment vertical="center"/>
    </xf>
    <xf numFmtId="0" fontId="23" fillId="25" borderId="23" xfId="34" applyFont="1" applyFill="1" applyBorder="1" applyAlignment="1" applyProtection="1">
      <alignment horizontal="center" vertical="center" wrapText="1"/>
      <protection locked="0"/>
    </xf>
    <xf numFmtId="4" fontId="23" fillId="32" borderId="0" xfId="0" applyNumberFormat="1" applyFont="1" applyFill="1" applyProtection="1">
      <protection locked="0"/>
    </xf>
    <xf numFmtId="0" fontId="23" fillId="0" borderId="0" xfId="0" applyFont="1" applyFill="1" applyBorder="1" applyAlignment="1">
      <alignment horizontal="right"/>
    </xf>
    <xf numFmtId="0" fontId="39" fillId="0" borderId="0" xfId="0" applyFont="1" applyAlignment="1">
      <alignment vertical="center"/>
    </xf>
    <xf numFmtId="0" fontId="23" fillId="25" borderId="23" xfId="34" applyFont="1" applyFill="1" applyBorder="1" applyAlignment="1" applyProtection="1">
      <alignment horizontal="center" vertical="center" wrapText="1"/>
      <protection locked="0"/>
    </xf>
    <xf numFmtId="0" fontId="23" fillId="0" borderId="0" xfId="0" applyFont="1" applyBorder="1" applyAlignment="1">
      <alignment horizontal="right"/>
    </xf>
    <xf numFmtId="43" fontId="23" fillId="0" borderId="0" xfId="31" applyFont="1" applyBorder="1" applyAlignment="1">
      <alignment horizontal="center"/>
    </xf>
    <xf numFmtId="9" fontId="23" fillId="0" borderId="0" xfId="35" applyFont="1" applyBorder="1" applyAlignment="1">
      <alignment horizontal="center"/>
    </xf>
    <xf numFmtId="0" fontId="23" fillId="29" borderId="13" xfId="34" applyFont="1" applyFill="1" applyBorder="1" applyAlignment="1" applyProtection="1">
      <alignment horizontal="center" vertical="center" wrapText="1"/>
      <protection locked="0"/>
    </xf>
    <xf numFmtId="0" fontId="23" fillId="29" borderId="13" xfId="34" applyFont="1" applyFill="1" applyBorder="1" applyAlignment="1" applyProtection="1">
      <alignment horizontal="center" vertical="center"/>
      <protection locked="0"/>
    </xf>
    <xf numFmtId="0" fontId="23" fillId="29" borderId="15" xfId="34" applyFont="1" applyFill="1" applyBorder="1" applyAlignment="1" applyProtection="1">
      <alignment horizontal="center" vertical="center"/>
      <protection locked="0"/>
    </xf>
    <xf numFmtId="0" fontId="23" fillId="29" borderId="15" xfId="34" applyFont="1" applyFill="1" applyBorder="1" applyAlignment="1" applyProtection="1">
      <alignment horizontal="center" vertical="center" wrapText="1"/>
      <protection locked="0"/>
    </xf>
    <xf numFmtId="0" fontId="25" fillId="31" borderId="10" xfId="34" applyFont="1" applyFill="1" applyBorder="1" applyAlignment="1" applyProtection="1">
      <alignment horizontal="left" vertical="center" wrapText="1"/>
    </xf>
    <xf numFmtId="0" fontId="25" fillId="31" borderId="12" xfId="34" applyFont="1" applyFill="1" applyBorder="1" applyAlignment="1" applyProtection="1">
      <alignment horizontal="left" vertical="center" wrapText="1"/>
    </xf>
    <xf numFmtId="165" fontId="23" fillId="0" borderId="0" xfId="0" applyNumberFormat="1" applyFont="1" applyAlignment="1" applyProtection="1">
      <alignment horizontal="center" vertical="center"/>
    </xf>
    <xf numFmtId="0" fontId="23" fillId="0" borderId="0" xfId="0" applyFont="1" applyAlignment="1" applyProtection="1">
      <alignment horizontal="center" vertical="center"/>
    </xf>
    <xf numFmtId="164" fontId="25" fillId="24" borderId="10" xfId="34" applyNumberFormat="1" applyFont="1" applyFill="1" applyBorder="1" applyAlignment="1" applyProtection="1">
      <alignment horizontal="center" vertical="center"/>
    </xf>
    <xf numFmtId="164" fontId="25" fillId="24" borderId="35" xfId="34" applyNumberFormat="1" applyFont="1" applyFill="1" applyBorder="1" applyAlignment="1" applyProtection="1">
      <alignment horizontal="center" vertical="center" wrapText="1"/>
    </xf>
    <xf numFmtId="164" fontId="37" fillId="29" borderId="10" xfId="34" applyNumberFormat="1" applyFont="1" applyFill="1" applyBorder="1" applyAlignment="1" applyProtection="1">
      <alignment horizontal="center" vertical="center" wrapText="1"/>
    </xf>
    <xf numFmtId="0" fontId="25" fillId="24" borderId="26" xfId="34" applyFont="1" applyFill="1" applyBorder="1" applyAlignment="1" applyProtection="1">
      <alignment horizontal="center" vertical="center" wrapText="1"/>
    </xf>
    <xf numFmtId="0" fontId="23" fillId="24" borderId="11" xfId="34" applyFont="1" applyFill="1" applyBorder="1" applyAlignment="1" applyProtection="1">
      <alignment horizontal="center" vertical="center" wrapText="1"/>
    </xf>
    <xf numFmtId="0" fontId="23" fillId="24" borderId="12" xfId="34" applyNumberFormat="1" applyFont="1" applyFill="1" applyBorder="1" applyAlignment="1" applyProtection="1">
      <alignment horizontal="center" vertical="center"/>
    </xf>
    <xf numFmtId="0" fontId="23" fillId="25" borderId="12" xfId="34" applyNumberFormat="1" applyFont="1" applyFill="1" applyBorder="1" applyAlignment="1" applyProtection="1">
      <alignment horizontal="center" vertical="center"/>
    </xf>
    <xf numFmtId="0" fontId="23" fillId="25" borderId="22" xfId="34" applyNumberFormat="1" applyFont="1" applyFill="1" applyBorder="1" applyAlignment="1" applyProtection="1">
      <alignment horizontal="center" vertical="center"/>
    </xf>
    <xf numFmtId="4" fontId="23" fillId="28" borderId="14" xfId="34" applyNumberFormat="1" applyFont="1" applyFill="1" applyBorder="1" applyAlignment="1" applyProtection="1">
      <alignment horizontal="center" vertical="center" wrapText="1"/>
    </xf>
    <xf numFmtId="0" fontId="23" fillId="25" borderId="19" xfId="34" applyFont="1" applyFill="1" applyBorder="1" applyAlignment="1" applyProtection="1">
      <alignment horizontal="center" vertical="center" wrapText="1"/>
    </xf>
    <xf numFmtId="4" fontId="23" fillId="28" borderId="11" xfId="34" applyNumberFormat="1" applyFont="1" applyFill="1" applyBorder="1" applyAlignment="1" applyProtection="1">
      <alignment horizontal="center" vertical="center" wrapText="1"/>
    </xf>
    <xf numFmtId="0" fontId="23" fillId="0" borderId="0" xfId="0" applyFont="1" applyProtection="1"/>
    <xf numFmtId="0" fontId="23" fillId="25" borderId="19" xfId="34" applyFont="1" applyFill="1" applyBorder="1" applyAlignment="1" applyProtection="1">
      <alignment horizontal="center" vertical="center"/>
    </xf>
    <xf numFmtId="0" fontId="26" fillId="0" borderId="0" xfId="0" applyFont="1" applyAlignment="1">
      <alignment wrapText="1"/>
    </xf>
    <xf numFmtId="0" fontId="26" fillId="0" borderId="0" xfId="0" applyFont="1" applyAlignment="1">
      <alignment vertical="center" wrapText="1"/>
    </xf>
    <xf numFmtId="0" fontId="26" fillId="0" borderId="0" xfId="0" applyFont="1" applyAlignment="1">
      <alignment horizontal="left"/>
    </xf>
    <xf numFmtId="0" fontId="26" fillId="0" borderId="0" xfId="0" applyFont="1" applyAlignment="1">
      <alignment horizontal="left" vertical="center" wrapText="1"/>
    </xf>
    <xf numFmtId="0" fontId="26" fillId="0" borderId="0" xfId="0" quotePrefix="1" applyFont="1" applyAlignment="1">
      <alignment horizontal="left" vertical="center" wrapText="1"/>
    </xf>
    <xf numFmtId="0" fontId="40" fillId="33" borderId="25" xfId="0" applyFont="1" applyFill="1" applyBorder="1" applyAlignment="1">
      <alignment horizontal="center"/>
    </xf>
    <xf numFmtId="0" fontId="40" fillId="33" borderId="10" xfId="0" applyFont="1" applyFill="1" applyBorder="1" applyAlignment="1">
      <alignment horizontal="center"/>
    </xf>
    <xf numFmtId="0" fontId="40" fillId="33" borderId="12" xfId="0" applyFont="1" applyFill="1" applyBorder="1" applyAlignment="1">
      <alignment horizontal="center"/>
    </xf>
    <xf numFmtId="0" fontId="22" fillId="34" borderId="0" xfId="0" applyFont="1" applyFill="1" applyAlignment="1">
      <alignment horizontal="left" vertical="center"/>
    </xf>
    <xf numFmtId="0" fontId="26" fillId="0" borderId="0" xfId="0" applyFont="1" applyAlignment="1">
      <alignment horizontal="left" wrapText="1"/>
    </xf>
    <xf numFmtId="1" fontId="31" fillId="0" borderId="31" xfId="34" applyNumberFormat="1" applyFont="1" applyFill="1" applyBorder="1" applyAlignment="1" applyProtection="1">
      <alignment horizontal="center" vertical="center"/>
      <protection locked="0"/>
    </xf>
    <xf numFmtId="1" fontId="31" fillId="0" borderId="41" xfId="34" applyNumberFormat="1" applyFont="1" applyFill="1" applyBorder="1" applyAlignment="1" applyProtection="1">
      <alignment horizontal="center" vertical="center"/>
      <protection locked="0"/>
    </xf>
    <xf numFmtId="0" fontId="23" fillId="25" borderId="27" xfId="34" applyFont="1" applyFill="1" applyBorder="1" applyAlignment="1" applyProtection="1">
      <alignment horizontal="center" vertical="center" wrapText="1"/>
      <protection locked="0"/>
    </xf>
    <xf numFmtId="0" fontId="23" fillId="25" borderId="23" xfId="34" applyFont="1" applyFill="1" applyBorder="1" applyAlignment="1" applyProtection="1">
      <alignment horizontal="center" vertical="center" wrapText="1"/>
      <protection locked="0"/>
    </xf>
    <xf numFmtId="0" fontId="23" fillId="25" borderId="38" xfId="34" applyFont="1" applyFill="1" applyBorder="1" applyAlignment="1" applyProtection="1">
      <alignment horizontal="center" vertical="center" wrapText="1"/>
      <protection locked="0"/>
    </xf>
    <xf numFmtId="0" fontId="23" fillId="25" borderId="39" xfId="34" applyFont="1" applyFill="1" applyBorder="1" applyAlignment="1" applyProtection="1">
      <alignment horizontal="center" vertical="center" wrapText="1"/>
      <protection locked="0"/>
    </xf>
    <xf numFmtId="4" fontId="23" fillId="28" borderId="18" xfId="34" applyNumberFormat="1" applyFont="1" applyFill="1" applyBorder="1" applyAlignment="1" applyProtection="1">
      <alignment horizontal="center" vertical="center" wrapText="1"/>
    </xf>
    <xf numFmtId="4" fontId="23" fillId="28" borderId="23" xfId="34" applyNumberFormat="1" applyFont="1" applyFill="1" applyBorder="1" applyAlignment="1" applyProtection="1">
      <alignment horizontal="center" vertical="center" wrapText="1"/>
    </xf>
    <xf numFmtId="4" fontId="23" fillId="28" borderId="15" xfId="34" applyNumberFormat="1" applyFont="1" applyFill="1" applyBorder="1" applyAlignment="1" applyProtection="1">
      <alignment horizontal="center" vertical="center" wrapText="1"/>
    </xf>
    <xf numFmtId="4" fontId="23" fillId="28" borderId="36" xfId="34" applyNumberFormat="1" applyFont="1" applyFill="1" applyBorder="1" applyAlignment="1" applyProtection="1">
      <alignment horizontal="center" vertical="center" wrapText="1"/>
    </xf>
    <xf numFmtId="4" fontId="23" fillId="28" borderId="39" xfId="34" applyNumberFormat="1" applyFont="1" applyFill="1" applyBorder="1" applyAlignment="1" applyProtection="1">
      <alignment horizontal="center" vertical="center" wrapText="1"/>
    </xf>
    <xf numFmtId="4" fontId="23" fillId="28" borderId="37" xfId="34" applyNumberFormat="1" applyFont="1" applyFill="1" applyBorder="1" applyAlignment="1" applyProtection="1">
      <alignment horizontal="center" vertical="center" wrapText="1"/>
    </xf>
    <xf numFmtId="4" fontId="33" fillId="25" borderId="25" xfId="34" applyNumberFormat="1" applyFont="1" applyFill="1" applyBorder="1" applyAlignment="1" applyProtection="1">
      <alignment horizontal="center" vertical="center"/>
    </xf>
    <xf numFmtId="4" fontId="33" fillId="25" borderId="12" xfId="34" applyNumberFormat="1" applyFont="1" applyFill="1" applyBorder="1" applyAlignment="1" applyProtection="1">
      <alignment horizontal="center" vertical="center"/>
    </xf>
    <xf numFmtId="2" fontId="33" fillId="28" borderId="33" xfId="34" applyNumberFormat="1" applyFont="1" applyFill="1" applyBorder="1" applyAlignment="1" applyProtection="1">
      <alignment horizontal="center" vertical="center"/>
    </xf>
    <xf numFmtId="2" fontId="33" fillId="28" borderId="12" xfId="34" applyNumberFormat="1" applyFont="1" applyFill="1" applyBorder="1" applyAlignment="1" applyProtection="1">
      <alignment horizontal="center" vertical="center"/>
    </xf>
    <xf numFmtId="2" fontId="33" fillId="28" borderId="32" xfId="34" applyNumberFormat="1" applyFont="1" applyFill="1" applyBorder="1" applyAlignment="1" applyProtection="1">
      <alignment horizontal="center" vertical="center"/>
    </xf>
    <xf numFmtId="0" fontId="23" fillId="0" borderId="33" xfId="34" applyNumberFormat="1" applyFont="1" applyFill="1" applyBorder="1" applyAlignment="1" applyProtection="1">
      <alignment horizontal="center" vertical="center"/>
      <protection locked="0"/>
    </xf>
    <xf numFmtId="0" fontId="23" fillId="0" borderId="32" xfId="34" applyNumberFormat="1" applyFont="1" applyFill="1" applyBorder="1" applyAlignment="1" applyProtection="1">
      <alignment horizontal="center" vertical="center"/>
      <protection locked="0"/>
    </xf>
    <xf numFmtId="4" fontId="23" fillId="25" borderId="27" xfId="34" applyNumberFormat="1" applyFont="1" applyFill="1" applyBorder="1" applyAlignment="1" applyProtection="1">
      <alignment horizontal="center" vertical="center" wrapText="1"/>
      <protection locked="0"/>
    </xf>
    <xf numFmtId="4" fontId="23" fillId="25" borderId="23" xfId="34" applyNumberFormat="1" applyFont="1" applyFill="1" applyBorder="1" applyAlignment="1" applyProtection="1">
      <alignment horizontal="center" vertical="center" wrapText="1"/>
      <protection locked="0"/>
    </xf>
    <xf numFmtId="4" fontId="25" fillId="28" borderId="25" xfId="34" applyNumberFormat="1" applyFont="1" applyFill="1" applyBorder="1" applyAlignment="1" applyProtection="1">
      <alignment horizontal="center" vertical="center"/>
    </xf>
    <xf numFmtId="4" fontId="25" fillId="28" borderId="12" xfId="34" applyNumberFormat="1" applyFont="1" applyFill="1" applyBorder="1" applyAlignment="1" applyProtection="1">
      <alignment horizontal="center" vertical="center"/>
    </xf>
    <xf numFmtId="4" fontId="23" fillId="28" borderId="25" xfId="34" applyNumberFormat="1" applyFont="1" applyFill="1" applyBorder="1" applyAlignment="1" applyProtection="1">
      <alignment horizontal="center" vertical="center"/>
    </xf>
    <xf numFmtId="4" fontId="23" fillId="28" borderId="12" xfId="34" applyNumberFormat="1" applyFont="1" applyFill="1" applyBorder="1" applyAlignment="1" applyProtection="1">
      <alignment horizontal="center" vertical="center"/>
    </xf>
    <xf numFmtId="2" fontId="33" fillId="25" borderId="25" xfId="34" quotePrefix="1" applyNumberFormat="1" applyFont="1" applyFill="1" applyBorder="1" applyAlignment="1" applyProtection="1">
      <alignment horizontal="center" vertical="center"/>
      <protection locked="0"/>
    </xf>
    <xf numFmtId="2" fontId="33" fillId="25" borderId="12" xfId="34" quotePrefix="1" applyNumberFormat="1" applyFont="1" applyFill="1" applyBorder="1" applyAlignment="1" applyProtection="1">
      <alignment horizontal="center" vertical="center"/>
      <protection locked="0"/>
    </xf>
    <xf numFmtId="0" fontId="23" fillId="25" borderId="30" xfId="34" applyFont="1" applyFill="1" applyBorder="1" applyAlignment="1" applyProtection="1">
      <alignment horizontal="center" vertical="center" wrapText="1"/>
      <protection locked="0"/>
    </xf>
    <xf numFmtId="164" fontId="28" fillId="24" borderId="34" xfId="34" applyNumberFormat="1" applyFont="1" applyFill="1" applyBorder="1" applyAlignment="1" applyProtection="1">
      <alignment horizontal="center" vertical="center"/>
    </xf>
    <xf numFmtId="164" fontId="28" fillId="24" borderId="35" xfId="34" applyNumberFormat="1" applyFont="1" applyFill="1" applyBorder="1" applyAlignment="1" applyProtection="1">
      <alignment horizontal="center" vertical="center"/>
    </xf>
    <xf numFmtId="164" fontId="28" fillId="24" borderId="28" xfId="34" applyNumberFormat="1" applyFont="1" applyFill="1" applyBorder="1" applyAlignment="1" applyProtection="1">
      <alignment horizontal="center" vertical="center"/>
    </xf>
    <xf numFmtId="4" fontId="23" fillId="25" borderId="16" xfId="34" applyNumberFormat="1" applyFont="1" applyFill="1" applyBorder="1" applyAlignment="1" applyProtection="1">
      <alignment horizontal="center" vertical="center" wrapText="1"/>
      <protection locked="0"/>
    </xf>
    <xf numFmtId="4" fontId="23" fillId="25" borderId="31" xfId="34" applyNumberFormat="1" applyFont="1" applyFill="1" applyBorder="1" applyAlignment="1" applyProtection="1">
      <alignment horizontal="center" vertical="center" wrapText="1"/>
      <protection locked="0"/>
    </xf>
    <xf numFmtId="4" fontId="23" fillId="25" borderId="41" xfId="34" applyNumberFormat="1" applyFont="1" applyFill="1" applyBorder="1" applyAlignment="1" applyProtection="1">
      <alignment horizontal="center" vertical="center" wrapText="1"/>
      <protection locked="0"/>
    </xf>
    <xf numFmtId="2" fontId="33" fillId="28" borderId="49" xfId="34" applyNumberFormat="1" applyFont="1" applyFill="1" applyBorder="1" applyAlignment="1" applyProtection="1">
      <alignment horizontal="center" vertical="center"/>
    </xf>
    <xf numFmtId="4" fontId="23" fillId="25" borderId="50" xfId="34" applyNumberFormat="1" applyFont="1" applyFill="1" applyBorder="1" applyAlignment="1" applyProtection="1">
      <alignment horizontal="center" vertical="center" wrapText="1"/>
      <protection locked="0"/>
    </xf>
    <xf numFmtId="4" fontId="25" fillId="25" borderId="19" xfId="34" applyNumberFormat="1" applyFont="1" applyFill="1" applyBorder="1" applyAlignment="1" applyProtection="1">
      <alignment horizontal="center" vertical="center" wrapText="1"/>
      <protection locked="0"/>
    </xf>
    <xf numFmtId="4" fontId="25" fillId="25" borderId="23" xfId="34" applyNumberFormat="1" applyFont="1" applyFill="1" applyBorder="1" applyAlignment="1" applyProtection="1">
      <alignment horizontal="center" vertical="center" wrapText="1"/>
      <protection locked="0"/>
    </xf>
    <xf numFmtId="4" fontId="23" fillId="25" borderId="19" xfId="34" applyNumberFormat="1" applyFont="1" applyFill="1" applyBorder="1" applyAlignment="1" applyProtection="1">
      <alignment horizontal="center" vertical="center" wrapText="1"/>
      <protection locked="0"/>
    </xf>
    <xf numFmtId="4" fontId="23" fillId="25" borderId="38" xfId="34" applyNumberFormat="1" applyFont="1" applyFill="1" applyBorder="1" applyAlignment="1" applyProtection="1">
      <alignment horizontal="center" vertical="center" wrapText="1"/>
      <protection locked="0"/>
    </xf>
    <xf numFmtId="4" fontId="23" fillId="25" borderId="39" xfId="34" applyNumberFormat="1" applyFont="1" applyFill="1" applyBorder="1" applyAlignment="1" applyProtection="1">
      <alignment horizontal="center" vertical="center" wrapText="1"/>
      <protection locked="0"/>
    </xf>
    <xf numFmtId="0" fontId="23" fillId="0" borderId="49" xfId="34" applyNumberFormat="1" applyFont="1" applyFill="1" applyBorder="1" applyAlignment="1" applyProtection="1">
      <alignment horizontal="center" vertical="center"/>
      <protection locked="0"/>
    </xf>
    <xf numFmtId="44" fontId="23" fillId="0" borderId="33" xfId="32" applyFont="1" applyFill="1" applyBorder="1" applyAlignment="1" applyProtection="1">
      <alignment horizontal="center" vertical="center"/>
      <protection locked="0"/>
    </xf>
    <xf numFmtId="44" fontId="23" fillId="0" borderId="32" xfId="32" applyFont="1" applyFill="1" applyBorder="1" applyAlignment="1" applyProtection="1">
      <alignment horizontal="center" vertical="center"/>
      <protection locked="0"/>
    </xf>
    <xf numFmtId="0" fontId="27" fillId="29" borderId="0" xfId="0" applyFont="1" applyFill="1" applyAlignment="1" applyProtection="1">
      <alignment horizontal="left" vertical="center"/>
    </xf>
    <xf numFmtId="0" fontId="27" fillId="29" borderId="0" xfId="0" applyFont="1" applyFill="1" applyAlignment="1" applyProtection="1">
      <alignment horizontal="left" vertical="center" wrapText="1"/>
    </xf>
    <xf numFmtId="0" fontId="27" fillId="29" borderId="26" xfId="0" applyFont="1" applyFill="1" applyBorder="1" applyAlignment="1" applyProtection="1">
      <alignment horizontal="left" vertical="center"/>
    </xf>
    <xf numFmtId="0" fontId="27" fillId="0" borderId="0" xfId="0" applyFont="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27" fillId="0" borderId="26" xfId="0" applyFont="1" applyBorder="1" applyAlignment="1" applyProtection="1">
      <alignment horizontal="center" vertical="center"/>
      <protection locked="0"/>
    </xf>
    <xf numFmtId="2" fontId="33" fillId="25" borderId="12" xfId="34" applyNumberFormat="1" applyFont="1" applyFill="1" applyBorder="1" applyAlignment="1" applyProtection="1">
      <alignment horizontal="center" vertical="center"/>
      <protection locked="0"/>
    </xf>
    <xf numFmtId="0" fontId="25" fillId="30" borderId="10" xfId="34" applyFont="1" applyFill="1" applyBorder="1" applyAlignment="1" applyProtection="1">
      <alignment horizontal="left" vertical="center" wrapText="1"/>
      <protection locked="0"/>
    </xf>
    <xf numFmtId="0" fontId="25" fillId="30" borderId="12" xfId="34" applyFont="1" applyFill="1" applyBorder="1" applyAlignment="1" applyProtection="1">
      <alignment horizontal="left" vertical="center" wrapText="1"/>
      <protection locked="0"/>
    </xf>
    <xf numFmtId="9" fontId="25" fillId="28" borderId="25" xfId="35" applyFont="1" applyFill="1" applyBorder="1" applyAlignment="1" applyProtection="1">
      <alignment horizontal="center" vertical="center"/>
    </xf>
    <xf numFmtId="9" fontId="25" fillId="28" borderId="12" xfId="35" applyFont="1" applyFill="1" applyBorder="1" applyAlignment="1" applyProtection="1">
      <alignment horizontal="center" vertical="center"/>
    </xf>
    <xf numFmtId="2" fontId="25" fillId="31" borderId="10" xfId="34" applyNumberFormat="1" applyFont="1" applyFill="1" applyBorder="1" applyAlignment="1" applyProtection="1">
      <alignment horizontal="left" vertical="center" wrapText="1"/>
    </xf>
    <xf numFmtId="2" fontId="25" fillId="31" borderId="12" xfId="34" applyNumberFormat="1" applyFont="1" applyFill="1" applyBorder="1" applyAlignment="1" applyProtection="1">
      <alignment horizontal="left" vertical="center" wrapText="1"/>
    </xf>
    <xf numFmtId="0" fontId="25" fillId="24" borderId="34" xfId="34" applyFont="1" applyFill="1" applyBorder="1" applyAlignment="1" applyProtection="1">
      <alignment horizontal="center" vertical="center" wrapText="1"/>
    </xf>
    <xf numFmtId="0" fontId="25" fillId="24" borderId="35" xfId="34" applyFont="1" applyFill="1" applyBorder="1" applyAlignment="1" applyProtection="1">
      <alignment horizontal="center" vertical="center" wrapText="1"/>
    </xf>
    <xf numFmtId="0" fontId="25" fillId="24" borderId="28" xfId="34" applyFont="1" applyFill="1" applyBorder="1" applyAlignment="1" applyProtection="1">
      <alignment horizontal="center" vertical="center" wrapText="1"/>
    </xf>
    <xf numFmtId="0" fontId="25" fillId="31" borderId="10" xfId="34" applyFont="1" applyFill="1" applyBorder="1" applyAlignment="1" applyProtection="1">
      <alignment horizontal="left" vertical="center" wrapText="1"/>
    </xf>
    <xf numFmtId="0" fontId="25" fillId="31" borderId="12" xfId="34" applyFont="1" applyFill="1" applyBorder="1" applyAlignment="1" applyProtection="1">
      <alignment horizontal="left" vertical="center" wrapText="1"/>
    </xf>
    <xf numFmtId="164" fontId="23" fillId="31" borderId="20" xfId="34" applyNumberFormat="1" applyFont="1" applyFill="1" applyBorder="1" applyAlignment="1" applyProtection="1">
      <alignment horizontal="center" vertical="center" wrapText="1"/>
    </xf>
    <xf numFmtId="164" fontId="23" fillId="31" borderId="40" xfId="34" applyNumberFormat="1" applyFont="1" applyFill="1" applyBorder="1" applyAlignment="1" applyProtection="1">
      <alignment horizontal="center" vertical="center" wrapText="1"/>
    </xf>
    <xf numFmtId="164" fontId="23" fillId="31" borderId="18" xfId="34" applyNumberFormat="1" applyFont="1" applyFill="1" applyBorder="1" applyAlignment="1" applyProtection="1">
      <alignment horizontal="center" vertical="center" wrapText="1"/>
    </xf>
    <xf numFmtId="164" fontId="23" fillId="31" borderId="15" xfId="34" applyNumberFormat="1" applyFont="1" applyFill="1" applyBorder="1" applyAlignment="1" applyProtection="1">
      <alignment horizontal="center" vertical="center" wrapText="1"/>
    </xf>
    <xf numFmtId="164" fontId="28" fillId="31" borderId="34" xfId="34" applyNumberFormat="1" applyFont="1" applyFill="1" applyBorder="1" applyAlignment="1" applyProtection="1">
      <alignment horizontal="center" vertical="center" wrapText="1"/>
    </xf>
    <xf numFmtId="164" fontId="28" fillId="31" borderId="35" xfId="34" applyNumberFormat="1" applyFont="1" applyFill="1" applyBorder="1" applyAlignment="1" applyProtection="1">
      <alignment horizontal="center" vertical="center" wrapText="1"/>
    </xf>
    <xf numFmtId="164" fontId="28" fillId="31" borderId="28" xfId="34" applyNumberFormat="1" applyFont="1" applyFill="1" applyBorder="1" applyAlignment="1" applyProtection="1">
      <alignment horizontal="center" vertical="center" wrapText="1"/>
    </xf>
    <xf numFmtId="164" fontId="23" fillId="31" borderId="36" xfId="34" applyNumberFormat="1" applyFont="1" applyFill="1" applyBorder="1" applyAlignment="1" applyProtection="1">
      <alignment horizontal="center" vertical="center" wrapText="1"/>
    </xf>
    <xf numFmtId="164" fontId="23" fillId="31" borderId="37" xfId="34" applyNumberFormat="1" applyFont="1" applyFill="1" applyBorder="1" applyAlignment="1" applyProtection="1">
      <alignment horizontal="center" vertical="center" wrapText="1"/>
    </xf>
    <xf numFmtId="1" fontId="31" fillId="0" borderId="48" xfId="34" applyNumberFormat="1" applyFont="1" applyFill="1" applyBorder="1" applyAlignment="1" applyProtection="1">
      <alignment horizontal="center" vertical="center"/>
      <protection locked="0"/>
    </xf>
    <xf numFmtId="164" fontId="35" fillId="24" borderId="20" xfId="34" applyNumberFormat="1" applyFont="1" applyFill="1" applyBorder="1" applyAlignment="1" applyProtection="1">
      <alignment horizontal="center" vertical="center" wrapText="1"/>
    </xf>
    <xf numFmtId="164" fontId="35" fillId="24" borderId="40" xfId="34" applyNumberFormat="1" applyFont="1" applyFill="1" applyBorder="1" applyAlignment="1" applyProtection="1">
      <alignment horizontal="center" vertical="center" wrapText="1"/>
    </xf>
    <xf numFmtId="0" fontId="28" fillId="29" borderId="10" xfId="34" applyFont="1" applyFill="1" applyBorder="1" applyAlignment="1" applyProtection="1">
      <alignment horizontal="left" vertical="center" wrapText="1"/>
    </xf>
    <xf numFmtId="0" fontId="28" fillId="29" borderId="12" xfId="34" applyFont="1" applyFill="1" applyBorder="1" applyAlignment="1" applyProtection="1">
      <alignment horizontal="left" vertical="center" wrapText="1"/>
    </xf>
    <xf numFmtId="0" fontId="23" fillId="0" borderId="25" xfId="34" applyNumberFormat="1" applyFont="1" applyFill="1" applyBorder="1" applyAlignment="1" applyProtection="1">
      <alignment horizontal="center" vertical="center"/>
      <protection locked="0"/>
    </xf>
    <xf numFmtId="0" fontId="23" fillId="25" borderId="16" xfId="34" applyFont="1" applyFill="1" applyBorder="1" applyAlignment="1" applyProtection="1">
      <alignment horizontal="center" vertical="center" wrapText="1"/>
      <protection locked="0"/>
    </xf>
    <xf numFmtId="0" fontId="30" fillId="25" borderId="10" xfId="34" applyFont="1" applyFill="1" applyBorder="1" applyAlignment="1" applyProtection="1">
      <alignment horizontal="center" vertical="center"/>
    </xf>
    <xf numFmtId="0" fontId="30" fillId="25" borderId="12" xfId="34" applyFont="1" applyFill="1" applyBorder="1" applyAlignment="1" applyProtection="1">
      <alignment horizontal="center" vertical="center"/>
    </xf>
    <xf numFmtId="164" fontId="25" fillId="24" borderId="10" xfId="34" applyNumberFormat="1" applyFont="1" applyFill="1" applyBorder="1" applyAlignment="1" applyProtection="1">
      <alignment horizontal="center" vertical="center"/>
    </xf>
    <xf numFmtId="164" fontId="24" fillId="27" borderId="10" xfId="34" applyNumberFormat="1" applyFont="1" applyFill="1" applyBorder="1" applyAlignment="1" applyProtection="1">
      <alignment horizontal="center" vertical="center"/>
      <protection locked="0"/>
    </xf>
    <xf numFmtId="164" fontId="24" fillId="27" borderId="32" xfId="34" applyNumberFormat="1" applyFont="1" applyFill="1" applyBorder="1" applyAlignment="1" applyProtection="1">
      <alignment horizontal="center" vertical="center"/>
      <protection locked="0"/>
    </xf>
    <xf numFmtId="4" fontId="23" fillId="28" borderId="20" xfId="34" applyNumberFormat="1" applyFont="1" applyFill="1" applyBorder="1" applyAlignment="1" applyProtection="1">
      <alignment horizontal="center" vertical="center" wrapText="1"/>
    </xf>
    <xf numFmtId="4" fontId="23" fillId="28" borderId="41" xfId="34" applyNumberFormat="1" applyFont="1" applyFill="1" applyBorder="1" applyAlignment="1" applyProtection="1">
      <alignment horizontal="center" vertical="center" wrapText="1"/>
    </xf>
    <xf numFmtId="4" fontId="23" fillId="28" borderId="40" xfId="34" applyNumberFormat="1" applyFont="1" applyFill="1" applyBorder="1" applyAlignment="1" applyProtection="1">
      <alignment horizontal="center" vertical="center" wrapText="1"/>
    </xf>
    <xf numFmtId="4" fontId="25" fillId="25" borderId="27" xfId="34" applyNumberFormat="1" applyFont="1" applyFill="1" applyBorder="1" applyAlignment="1" applyProtection="1">
      <alignment horizontal="center" vertical="center" wrapText="1"/>
      <protection locked="0"/>
    </xf>
    <xf numFmtId="164" fontId="23" fillId="24" borderId="25" xfId="34" applyNumberFormat="1" applyFont="1" applyFill="1" applyBorder="1" applyAlignment="1" applyProtection="1">
      <alignment horizontal="center" vertical="center" wrapText="1"/>
    </xf>
    <xf numFmtId="164" fontId="23" fillId="24" borderId="12" xfId="34" applyNumberFormat="1" applyFont="1" applyFill="1" applyBorder="1" applyAlignment="1" applyProtection="1">
      <alignment horizontal="center" vertical="center" wrapText="1"/>
    </xf>
    <xf numFmtId="164" fontId="23" fillId="24" borderId="18" xfId="34" applyNumberFormat="1" applyFont="1" applyFill="1" applyBorder="1" applyAlignment="1" applyProtection="1">
      <alignment horizontal="center" vertical="center" wrapText="1"/>
    </xf>
    <xf numFmtId="164" fontId="23" fillId="24" borderId="15" xfId="34" applyNumberFormat="1" applyFont="1" applyFill="1" applyBorder="1" applyAlignment="1" applyProtection="1">
      <alignment horizontal="center" vertical="center" wrapText="1"/>
    </xf>
    <xf numFmtId="164" fontId="23" fillId="24" borderId="20" xfId="34" applyNumberFormat="1" applyFont="1" applyFill="1" applyBorder="1" applyAlignment="1" applyProtection="1">
      <alignment horizontal="center" vertical="center" wrapText="1"/>
    </xf>
    <xf numFmtId="164" fontId="23" fillId="24" borderId="40" xfId="34" applyNumberFormat="1" applyFont="1" applyFill="1" applyBorder="1" applyAlignment="1" applyProtection="1">
      <alignment horizontal="center" vertical="center" wrapText="1"/>
    </xf>
    <xf numFmtId="2" fontId="33" fillId="28" borderId="45" xfId="34" applyNumberFormat="1" applyFont="1" applyFill="1" applyBorder="1" applyAlignment="1" applyProtection="1">
      <alignment horizontal="center" vertical="center"/>
    </xf>
    <xf numFmtId="4" fontId="23" fillId="25" borderId="51" xfId="34" applyNumberFormat="1" applyFont="1" applyFill="1" applyBorder="1" applyAlignment="1" applyProtection="1">
      <alignment horizontal="center" vertical="center" wrapText="1"/>
      <protection locked="0"/>
    </xf>
    <xf numFmtId="4" fontId="23" fillId="25" borderId="46" xfId="34" applyNumberFormat="1" applyFont="1" applyFill="1" applyBorder="1" applyAlignment="1" applyProtection="1">
      <alignment horizontal="center" vertical="center" wrapText="1"/>
      <protection locked="0"/>
    </xf>
    <xf numFmtId="4" fontId="23" fillId="25" borderId="47" xfId="34" applyNumberFormat="1" applyFont="1" applyFill="1" applyBorder="1" applyAlignment="1" applyProtection="1">
      <alignment horizontal="center" vertical="center" wrapText="1"/>
      <protection locked="0"/>
    </xf>
    <xf numFmtId="4" fontId="23" fillId="25" borderId="48" xfId="34" applyNumberFormat="1" applyFont="1" applyFill="1" applyBorder="1" applyAlignment="1" applyProtection="1">
      <alignment horizontal="center" vertical="center" wrapText="1"/>
      <protection locked="0"/>
    </xf>
    <xf numFmtId="164" fontId="25" fillId="24" borderId="34" xfId="34" applyNumberFormat="1" applyFont="1" applyFill="1" applyBorder="1" applyAlignment="1" applyProtection="1">
      <alignment horizontal="center" vertical="center" wrapText="1"/>
    </xf>
    <xf numFmtId="164" fontId="25" fillId="24" borderId="35" xfId="34" applyNumberFormat="1" applyFont="1" applyFill="1" applyBorder="1" applyAlignment="1" applyProtection="1">
      <alignment horizontal="center" vertical="center" wrapText="1"/>
    </xf>
    <xf numFmtId="164" fontId="25" fillId="24" borderId="28" xfId="34" applyNumberFormat="1" applyFont="1" applyFill="1" applyBorder="1" applyAlignment="1" applyProtection="1">
      <alignment horizontal="center" vertical="center" wrapText="1"/>
    </xf>
    <xf numFmtId="164" fontId="23" fillId="24" borderId="36" xfId="34" applyNumberFormat="1" applyFont="1" applyFill="1" applyBorder="1" applyAlignment="1" applyProtection="1">
      <alignment horizontal="center" vertical="center" wrapText="1"/>
    </xf>
    <xf numFmtId="164" fontId="23" fillId="24" borderId="37" xfId="34" applyNumberFormat="1" applyFont="1" applyFill="1" applyBorder="1" applyAlignment="1" applyProtection="1">
      <alignment horizontal="center" vertical="center" wrapText="1"/>
    </xf>
    <xf numFmtId="164" fontId="26" fillId="24" borderId="44" xfId="34" applyNumberFormat="1" applyFont="1" applyFill="1" applyBorder="1" applyAlignment="1" applyProtection="1">
      <alignment horizontal="center" vertical="center" wrapText="1"/>
    </xf>
    <xf numFmtId="164" fontId="26" fillId="24" borderId="17" xfId="34" applyNumberFormat="1" applyFont="1" applyFill="1" applyBorder="1" applyAlignment="1" applyProtection="1">
      <alignment horizontal="center" vertical="center" wrapText="1"/>
    </xf>
    <xf numFmtId="164" fontId="24" fillId="27" borderId="33" xfId="34" applyNumberFormat="1" applyFont="1" applyFill="1" applyBorder="1" applyAlignment="1" applyProtection="1">
      <alignment horizontal="center" vertical="center"/>
      <protection locked="0"/>
    </xf>
    <xf numFmtId="0" fontId="23" fillId="25" borderId="50" xfId="34" applyFont="1" applyFill="1" applyBorder="1" applyAlignment="1" applyProtection="1">
      <alignment horizontal="center" vertical="center" wrapText="1"/>
      <protection locked="0"/>
    </xf>
    <xf numFmtId="164" fontId="26" fillId="24" borderId="36" xfId="34" applyNumberFormat="1" applyFont="1" applyFill="1" applyBorder="1" applyAlignment="1" applyProtection="1">
      <alignment horizontal="center" vertical="center" wrapText="1"/>
    </xf>
    <xf numFmtId="164" fontId="26" fillId="24" borderId="37" xfId="34" applyNumberFormat="1" applyFont="1" applyFill="1" applyBorder="1" applyAlignment="1" applyProtection="1">
      <alignment horizontal="center" vertical="center" wrapText="1"/>
    </xf>
    <xf numFmtId="164" fontId="26" fillId="24" borderId="18" xfId="34" applyNumberFormat="1" applyFont="1" applyFill="1" applyBorder="1" applyAlignment="1" applyProtection="1">
      <alignment horizontal="center" vertical="center" wrapText="1"/>
    </xf>
    <xf numFmtId="164" fontId="26" fillId="24" borderId="15" xfId="34" applyNumberFormat="1" applyFont="1" applyFill="1" applyBorder="1" applyAlignment="1" applyProtection="1">
      <alignment horizontal="center" vertical="center" wrapText="1"/>
    </xf>
    <xf numFmtId="0" fontId="28" fillId="29" borderId="10" xfId="34" applyFont="1" applyFill="1" applyBorder="1" applyAlignment="1" applyProtection="1">
      <alignment horizontal="left" vertical="center"/>
    </xf>
    <xf numFmtId="0" fontId="28" fillId="29" borderId="12" xfId="34" applyFont="1" applyFill="1" applyBorder="1" applyAlignment="1" applyProtection="1">
      <alignment horizontal="left" vertical="center"/>
    </xf>
    <xf numFmtId="1" fontId="23" fillId="0" borderId="25" xfId="34" applyNumberFormat="1" applyFont="1" applyFill="1" applyBorder="1" applyAlignment="1" applyProtection="1">
      <alignment horizontal="center" vertical="center"/>
      <protection locked="0"/>
    </xf>
    <xf numFmtId="1" fontId="23" fillId="0" borderId="10" xfId="34" applyNumberFormat="1" applyFont="1" applyFill="1" applyBorder="1" applyAlignment="1" applyProtection="1">
      <alignment horizontal="center" vertical="center"/>
      <protection locked="0"/>
    </xf>
    <xf numFmtId="44" fontId="23" fillId="0" borderId="25" xfId="32" applyFont="1" applyFill="1" applyBorder="1" applyAlignment="1" applyProtection="1">
      <alignment horizontal="center" vertical="center"/>
      <protection locked="0"/>
    </xf>
    <xf numFmtId="0" fontId="33" fillId="24" borderId="25" xfId="34" applyFont="1" applyFill="1" applyBorder="1" applyAlignment="1" applyProtection="1">
      <alignment horizontal="center" vertical="center" wrapText="1"/>
    </xf>
    <xf numFmtId="0" fontId="33" fillId="24" borderId="12" xfId="34" applyFont="1" applyFill="1" applyBorder="1" applyAlignment="1" applyProtection="1">
      <alignment horizontal="center" vertical="center" wrapText="1"/>
    </xf>
    <xf numFmtId="0" fontId="23" fillId="24" borderId="25" xfId="34" applyFont="1" applyFill="1" applyBorder="1" applyAlignment="1" applyProtection="1">
      <alignment horizontal="center" vertical="center" wrapText="1"/>
    </xf>
    <xf numFmtId="0" fontId="23" fillId="24" borderId="12" xfId="34" applyFont="1" applyFill="1" applyBorder="1" applyAlignment="1" applyProtection="1">
      <alignment horizontal="center" vertical="center" wrapText="1"/>
    </xf>
    <xf numFmtId="4" fontId="23" fillId="0" borderId="49" xfId="34" applyNumberFormat="1" applyFont="1" applyFill="1" applyBorder="1" applyAlignment="1" applyProtection="1">
      <alignment horizontal="center" vertical="center" wrapText="1"/>
      <protection locked="0"/>
    </xf>
    <xf numFmtId="164" fontId="36" fillId="29" borderId="25" xfId="34" applyNumberFormat="1" applyFont="1" applyFill="1" applyBorder="1" applyAlignment="1" applyProtection="1">
      <alignment horizontal="center" vertical="center" wrapText="1"/>
    </xf>
    <xf numFmtId="164" fontId="36" fillId="29" borderId="32" xfId="34" applyNumberFormat="1" applyFont="1" applyFill="1" applyBorder="1" applyAlignment="1" applyProtection="1">
      <alignment horizontal="center" vertical="center" wrapText="1"/>
    </xf>
    <xf numFmtId="0" fontId="28" fillId="32" borderId="0" xfId="0" applyFont="1" applyFill="1" applyAlignment="1" applyProtection="1">
      <alignment horizontal="center" wrapText="1"/>
      <protection locked="0"/>
    </xf>
    <xf numFmtId="0" fontId="23" fillId="0" borderId="26" xfId="0" applyFont="1" applyBorder="1" applyAlignment="1">
      <alignment horizontal="right"/>
    </xf>
    <xf numFmtId="166" fontId="23" fillId="0" borderId="26" xfId="0" applyNumberFormat="1" applyFont="1" applyBorder="1" applyAlignment="1">
      <alignment horizontal="center"/>
    </xf>
    <xf numFmtId="43" fontId="23" fillId="0" borderId="0" xfId="31" applyFont="1" applyBorder="1" applyAlignment="1">
      <alignment horizontal="center"/>
    </xf>
    <xf numFmtId="166" fontId="23" fillId="0" borderId="0" xfId="31" applyNumberFormat="1" applyFont="1" applyBorder="1" applyAlignment="1">
      <alignment horizontal="center"/>
    </xf>
    <xf numFmtId="0" fontId="23" fillId="0" borderId="0" xfId="0" applyFont="1" applyBorder="1" applyAlignment="1">
      <alignment horizontal="right"/>
    </xf>
    <xf numFmtId="9" fontId="23" fillId="0" borderId="0" xfId="35" applyFont="1" applyBorder="1" applyAlignment="1">
      <alignment horizontal="center"/>
    </xf>
    <xf numFmtId="0" fontId="23" fillId="0" borderId="0" xfId="0" applyFont="1" applyFill="1" applyBorder="1" applyAlignment="1">
      <alignment horizontal="center"/>
    </xf>
    <xf numFmtId="44" fontId="23" fillId="0" borderId="0" xfId="31" applyNumberFormat="1" applyFont="1" applyFill="1" applyBorder="1" applyAlignment="1">
      <alignment horizontal="center"/>
    </xf>
    <xf numFmtId="43" fontId="23" fillId="0" borderId="0" xfId="31" applyFont="1" applyFill="1" applyBorder="1" applyAlignment="1">
      <alignment horizontal="center"/>
    </xf>
    <xf numFmtId="0" fontId="23" fillId="0" borderId="0" xfId="0" applyFont="1" applyAlignment="1">
      <alignment horizontal="right"/>
    </xf>
    <xf numFmtId="0" fontId="25" fillId="26" borderId="0" xfId="0" applyFont="1" applyFill="1" applyBorder="1" applyAlignment="1">
      <alignment horizontal="center"/>
    </xf>
    <xf numFmtId="0" fontId="23" fillId="0" borderId="0" xfId="0" quotePrefix="1" applyFont="1" applyFill="1" applyBorder="1" applyAlignment="1">
      <alignment horizontal="center"/>
    </xf>
    <xf numFmtId="9" fontId="23" fillId="0" borderId="0" xfId="35" applyFont="1" applyAlignment="1">
      <alignment horizontal="center"/>
    </xf>
    <xf numFmtId="1" fontId="23" fillId="0" borderId="0" xfId="0" applyNumberFormat="1" applyFont="1" applyBorder="1" applyAlignment="1">
      <alignment horizontal="center"/>
    </xf>
    <xf numFmtId="0" fontId="28" fillId="27" borderId="21" xfId="0" applyFont="1" applyFill="1" applyBorder="1" applyAlignment="1">
      <alignment horizontal="center"/>
    </xf>
    <xf numFmtId="0" fontId="28" fillId="27" borderId="0" xfId="0" applyFont="1" applyFill="1" applyBorder="1" applyAlignment="1">
      <alignment horizontal="center"/>
    </xf>
    <xf numFmtId="0" fontId="22" fillId="0" borderId="0" xfId="0" applyFont="1" applyBorder="1" applyAlignment="1">
      <alignment horizontal="left"/>
    </xf>
  </cellXfs>
  <cellStyles count="4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9" builtinId="20" customBuiltin="1"/>
    <cellStyle name="Insatisfaisant" xfId="30" builtinId="27" customBuiltin="1"/>
    <cellStyle name="Milliers" xfId="31" builtinId="3"/>
    <cellStyle name="Monétaire" xfId="32" builtinId="4"/>
    <cellStyle name="Neutre" xfId="33" builtinId="28" customBuiltin="1"/>
    <cellStyle name="Normal" xfId="0" builtinId="0"/>
    <cellStyle name="Normal_Feuil1" xfId="34"/>
    <cellStyle name="Note" xfId="28" builtinId="10" customBuiltin="1"/>
    <cellStyle name="Pourcentage" xfId="35" builtinId="5"/>
    <cellStyle name="Satisfaisant" xfId="36" builtinId="26" customBuiltin="1"/>
    <cellStyle name="Sortie" xfId="37" builtinId="21" customBuiltin="1"/>
    <cellStyle name="Texte explicatif" xfId="38" builtinId="53" customBuiltin="1"/>
    <cellStyle name="Titre" xfId="39" builtinId="15" customBuiltin="1"/>
    <cellStyle name="Titre 1" xfId="40" builtinId="16" customBuiltin="1"/>
    <cellStyle name="Titre 2" xfId="41" builtinId="17" customBuiltin="1"/>
    <cellStyle name="Titre 3" xfId="42" builtinId="18" customBuiltin="1"/>
    <cellStyle name="Titre 4" xfId="43" builtinId="19" customBuiltin="1"/>
    <cellStyle name="Total" xfId="44" builtinId="25" customBuiltin="1"/>
    <cellStyle name="Vérification" xfId="45" builtinId="23" customBuiltin="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Poids des composantes dans les pertes et gaspillage alimentaire</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 exemple'!$C$22:$C$27</c:f>
              <c:strCache>
                <c:ptCount val="6"/>
                <c:pt idx="0">
                  <c:v>Entrée</c:v>
                </c:pt>
                <c:pt idx="1">
                  <c:v>Plat</c:v>
                </c:pt>
                <c:pt idx="2">
                  <c:v>Accompagnement</c:v>
                </c:pt>
                <c:pt idx="3">
                  <c:v>Fromages/laitages</c:v>
                </c:pt>
                <c:pt idx="4">
                  <c:v>Desserts</c:v>
                </c:pt>
                <c:pt idx="5">
                  <c:v>Pain</c:v>
                </c:pt>
              </c:strCache>
            </c:strRef>
          </c:cat>
          <c:val>
            <c:numRef>
              <c:f>'SYNTHESE exemple'!$D$22:$D$27</c:f>
              <c:numCache>
                <c:formatCode>General</c:formatCode>
                <c:ptCount val="6"/>
              </c:numCache>
            </c:numRef>
          </c:val>
          <c:extLst>
            <c:ext xmlns:c16="http://schemas.microsoft.com/office/drawing/2014/chart" uri="{C3380CC4-5D6E-409C-BE32-E72D297353CC}">
              <c16:uniqueId val="{00000000-E1A0-43CE-A62F-D499AA46AB28}"/>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 exemple'!$C$22:$C$27</c:f>
              <c:strCache>
                <c:ptCount val="6"/>
                <c:pt idx="0">
                  <c:v>Entrée</c:v>
                </c:pt>
                <c:pt idx="1">
                  <c:v>Plat</c:v>
                </c:pt>
                <c:pt idx="2">
                  <c:v>Accompagnement</c:v>
                </c:pt>
                <c:pt idx="3">
                  <c:v>Fromages/laitages</c:v>
                </c:pt>
                <c:pt idx="4">
                  <c:v>Desserts</c:v>
                </c:pt>
                <c:pt idx="5">
                  <c:v>Pain</c:v>
                </c:pt>
              </c:strCache>
            </c:strRef>
          </c:cat>
          <c:val>
            <c:numRef>
              <c:f>'SYNTHESE exemple'!$E$22:$E$27</c:f>
              <c:numCache>
                <c:formatCode>General</c:formatCode>
                <c:ptCount val="6"/>
              </c:numCache>
            </c:numRef>
          </c:val>
          <c:extLst>
            <c:ext xmlns:c16="http://schemas.microsoft.com/office/drawing/2014/chart" uri="{C3380CC4-5D6E-409C-BE32-E72D297353CC}">
              <c16:uniqueId val="{00000001-E1A0-43CE-A62F-D499AA46AB28}"/>
            </c:ext>
          </c:extLst>
        </c:ser>
        <c:ser>
          <c:idx val="2"/>
          <c:order val="2"/>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 exemple'!$C$22:$C$27</c:f>
              <c:strCache>
                <c:ptCount val="6"/>
                <c:pt idx="0">
                  <c:v>Entrée</c:v>
                </c:pt>
                <c:pt idx="1">
                  <c:v>Plat</c:v>
                </c:pt>
                <c:pt idx="2">
                  <c:v>Accompagnement</c:v>
                </c:pt>
                <c:pt idx="3">
                  <c:v>Fromages/laitages</c:v>
                </c:pt>
                <c:pt idx="4">
                  <c:v>Desserts</c:v>
                </c:pt>
                <c:pt idx="5">
                  <c:v>Pain</c:v>
                </c:pt>
              </c:strCache>
            </c:strRef>
          </c:cat>
          <c:val>
            <c:numRef>
              <c:f>'SYNTHESE exemple'!$F$22:$F$27</c:f>
              <c:numCache>
                <c:formatCode>0%</c:formatCode>
                <c:ptCount val="6"/>
                <c:pt idx="0">
                  <c:v>0.14145701497144619</c:v>
                </c:pt>
                <c:pt idx="1">
                  <c:v>0.11734063898749808</c:v>
                </c:pt>
                <c:pt idx="2">
                  <c:v>0.17518135514739927</c:v>
                </c:pt>
                <c:pt idx="3">
                  <c:v>7.5127334465195247E-2</c:v>
                </c:pt>
                <c:pt idx="4">
                  <c:v>2.7434789319339407E-2</c:v>
                </c:pt>
                <c:pt idx="5">
                  <c:v>0.13547615372742705</c:v>
                </c:pt>
              </c:numCache>
            </c:numRef>
          </c:val>
          <c:extLst>
            <c:ext xmlns:c16="http://schemas.microsoft.com/office/drawing/2014/chart" uri="{C3380CC4-5D6E-409C-BE32-E72D297353CC}">
              <c16:uniqueId val="{00000002-E1A0-43CE-A62F-D499AA46AB28}"/>
            </c:ext>
          </c:extLst>
        </c:ser>
        <c:dLbls>
          <c:showLegendKey val="0"/>
          <c:showVal val="1"/>
          <c:showCatName val="0"/>
          <c:showSerName val="0"/>
          <c:showPercent val="0"/>
          <c:showBubbleSize val="0"/>
        </c:dLbls>
        <c:gapWidth val="128"/>
        <c:overlap val="100"/>
        <c:axId val="197422080"/>
        <c:axId val="197444352"/>
      </c:barChart>
      <c:catAx>
        <c:axId val="197422080"/>
        <c:scaling>
          <c:orientation val="minMax"/>
        </c:scaling>
        <c:delete val="0"/>
        <c:axPos val="b"/>
        <c:numFmt formatCode="General" sourceLinked="0"/>
        <c:majorTickMark val="none"/>
        <c:minorTickMark val="none"/>
        <c:tickLblPos val="nextTo"/>
        <c:txPr>
          <a:bodyPr/>
          <a:lstStyle/>
          <a:p>
            <a:pPr>
              <a:defRPr sz="900"/>
            </a:pPr>
            <a:endParaRPr lang="fr-FR"/>
          </a:p>
        </c:txPr>
        <c:crossAx val="197444352"/>
        <c:crosses val="autoZero"/>
        <c:auto val="1"/>
        <c:lblAlgn val="ctr"/>
        <c:lblOffset val="100"/>
        <c:noMultiLvlLbl val="0"/>
      </c:catAx>
      <c:valAx>
        <c:axId val="197444352"/>
        <c:scaling>
          <c:orientation val="minMax"/>
        </c:scaling>
        <c:delete val="1"/>
        <c:axPos val="l"/>
        <c:numFmt formatCode="General" sourceLinked="1"/>
        <c:majorTickMark val="out"/>
        <c:minorTickMark val="none"/>
        <c:tickLblPos val="nextTo"/>
        <c:crossAx val="19742208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fr-FR" sz="1050"/>
              <a:t>Poids des composantes dans les pertes et gaspillage alimentaire</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SYNTHESE!$C$22:$C$27</c:f>
              <c:strCache>
                <c:ptCount val="6"/>
                <c:pt idx="0">
                  <c:v>Entrée</c:v>
                </c:pt>
                <c:pt idx="1">
                  <c:v>Plat</c:v>
                </c:pt>
                <c:pt idx="2">
                  <c:v>Accompagnement</c:v>
                </c:pt>
                <c:pt idx="3">
                  <c:v>Fromages/laitages</c:v>
                </c:pt>
                <c:pt idx="4">
                  <c:v>Desserts</c:v>
                </c:pt>
                <c:pt idx="5">
                  <c:v>Pain</c:v>
                </c:pt>
              </c:strCache>
            </c:strRef>
          </c:cat>
          <c:val>
            <c:numRef>
              <c:f>SYNTHESE!$D$22:$D$27</c:f>
              <c:numCache>
                <c:formatCode>General</c:formatCode>
                <c:ptCount val="6"/>
              </c:numCache>
            </c:numRef>
          </c:val>
          <c:extLst>
            <c:ext xmlns:c16="http://schemas.microsoft.com/office/drawing/2014/chart" uri="{C3380CC4-5D6E-409C-BE32-E72D297353CC}">
              <c16:uniqueId val="{00000000-F000-4A04-ACC4-B5AEF49D975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SYNTHESE!$C$22:$C$27</c:f>
              <c:strCache>
                <c:ptCount val="6"/>
                <c:pt idx="0">
                  <c:v>Entrée</c:v>
                </c:pt>
                <c:pt idx="1">
                  <c:v>Plat</c:v>
                </c:pt>
                <c:pt idx="2">
                  <c:v>Accompagnement</c:v>
                </c:pt>
                <c:pt idx="3">
                  <c:v>Fromages/laitages</c:v>
                </c:pt>
                <c:pt idx="4">
                  <c:v>Desserts</c:v>
                </c:pt>
                <c:pt idx="5">
                  <c:v>Pain</c:v>
                </c:pt>
              </c:strCache>
            </c:strRef>
          </c:cat>
          <c:val>
            <c:numRef>
              <c:f>SYNTHESE!$E$22:$E$27</c:f>
              <c:numCache>
                <c:formatCode>General</c:formatCode>
                <c:ptCount val="6"/>
              </c:numCache>
            </c:numRef>
          </c:val>
          <c:extLst>
            <c:ext xmlns:c16="http://schemas.microsoft.com/office/drawing/2014/chart" uri="{C3380CC4-5D6E-409C-BE32-E72D297353CC}">
              <c16:uniqueId val="{00000001-F000-4A04-ACC4-B5AEF49D9755}"/>
            </c:ext>
          </c:extLst>
        </c:ser>
        <c:ser>
          <c:idx val="2"/>
          <c:order val="2"/>
          <c:spPr>
            <a:solidFill>
              <a:schemeClr val="accent6"/>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SYNTHESE!$C$22:$C$27</c:f>
              <c:strCache>
                <c:ptCount val="6"/>
                <c:pt idx="0">
                  <c:v>Entrée</c:v>
                </c:pt>
                <c:pt idx="1">
                  <c:v>Plat</c:v>
                </c:pt>
                <c:pt idx="2">
                  <c:v>Accompagnement</c:v>
                </c:pt>
                <c:pt idx="3">
                  <c:v>Fromages/laitages</c:v>
                </c:pt>
                <c:pt idx="4">
                  <c:v>Desserts</c:v>
                </c:pt>
                <c:pt idx="5">
                  <c:v>Pain</c:v>
                </c:pt>
              </c:strCache>
            </c:strRef>
          </c:cat>
          <c:val>
            <c:numRef>
              <c:f>SYNTHESE!$F$22:$F$27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F000-4A04-ACC4-B5AEF49D9755}"/>
            </c:ext>
          </c:extLst>
        </c:ser>
        <c:dLbls>
          <c:showLegendKey val="0"/>
          <c:showVal val="1"/>
          <c:showCatName val="0"/>
          <c:showSerName val="0"/>
          <c:showPercent val="0"/>
          <c:showBubbleSize val="0"/>
        </c:dLbls>
        <c:gapWidth val="128"/>
        <c:overlap val="100"/>
        <c:axId val="205799808"/>
        <c:axId val="205801344"/>
      </c:barChart>
      <c:catAx>
        <c:axId val="205799808"/>
        <c:scaling>
          <c:orientation val="minMax"/>
        </c:scaling>
        <c:delete val="0"/>
        <c:axPos val="b"/>
        <c:numFmt formatCode="General" sourceLinked="0"/>
        <c:majorTickMark val="none"/>
        <c:minorTickMark val="none"/>
        <c:tickLblPos val="nextTo"/>
        <c:txPr>
          <a:bodyPr/>
          <a:lstStyle/>
          <a:p>
            <a:pPr>
              <a:defRPr sz="900"/>
            </a:pPr>
            <a:endParaRPr lang="fr-FR"/>
          </a:p>
        </c:txPr>
        <c:crossAx val="205801344"/>
        <c:crosses val="autoZero"/>
        <c:auto val="1"/>
        <c:lblAlgn val="ctr"/>
        <c:lblOffset val="100"/>
        <c:noMultiLvlLbl val="0"/>
      </c:catAx>
      <c:valAx>
        <c:axId val="205801344"/>
        <c:scaling>
          <c:orientation val="minMax"/>
        </c:scaling>
        <c:delete val="1"/>
        <c:axPos val="l"/>
        <c:numFmt formatCode="General" sourceLinked="1"/>
        <c:majorTickMark val="out"/>
        <c:minorTickMark val="none"/>
        <c:tickLblPos val="nextTo"/>
        <c:crossAx val="2057998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28575</xdr:rowOff>
    </xdr:from>
    <xdr:to>
      <xdr:col>1</xdr:col>
      <xdr:colOff>469392</xdr:colOff>
      <xdr:row>6</xdr:row>
      <xdr:rowOff>6477</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28575"/>
          <a:ext cx="1078992" cy="12161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106680</xdr:colOff>
      <xdr:row>19</xdr:row>
      <xdr:rowOff>45720</xdr:rowOff>
    </xdr:from>
    <xdr:to>
      <xdr:col>2</xdr:col>
      <xdr:colOff>2156460</xdr:colOff>
      <xdr:row>28</xdr:row>
      <xdr:rowOff>495300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106680</xdr:colOff>
      <xdr:row>19</xdr:row>
      <xdr:rowOff>45720</xdr:rowOff>
    </xdr:from>
    <xdr:to>
      <xdr:col>2</xdr:col>
      <xdr:colOff>2156460</xdr:colOff>
      <xdr:row>28</xdr:row>
      <xdr:rowOff>495300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tabSelected="1" workbookViewId="0">
      <selection activeCell="D59" sqref="D59"/>
    </sheetView>
  </sheetViews>
  <sheetFormatPr baseColWidth="10" defaultColWidth="11.42578125" defaultRowHeight="15" x14ac:dyDescent="0.25"/>
  <cols>
    <col min="1" max="16384" width="11.42578125" style="28"/>
  </cols>
  <sheetData>
    <row r="1" spans="1:13" ht="15.75" thickBot="1" x14ac:dyDescent="0.3"/>
    <row r="2" spans="1:13" ht="21.75" thickBot="1" x14ac:dyDescent="0.4">
      <c r="C2" s="80" t="s">
        <v>236</v>
      </c>
      <c r="D2" s="81"/>
      <c r="E2" s="81"/>
      <c r="F2" s="81"/>
      <c r="G2" s="81"/>
      <c r="H2" s="81"/>
      <c r="I2" s="81"/>
      <c r="J2" s="81"/>
      <c r="K2" s="81"/>
      <c r="L2" s="81"/>
      <c r="M2" s="82"/>
    </row>
    <row r="7" spans="1:13" ht="34.5" customHeight="1" x14ac:dyDescent="0.25">
      <c r="A7" s="84" t="s">
        <v>244</v>
      </c>
      <c r="B7" s="84"/>
      <c r="C7" s="84"/>
      <c r="D7" s="84"/>
      <c r="E7" s="84"/>
      <c r="F7" s="84"/>
      <c r="G7" s="84"/>
      <c r="H7" s="84"/>
      <c r="I7" s="84"/>
      <c r="J7" s="84"/>
      <c r="K7" s="84"/>
      <c r="L7" s="84"/>
      <c r="M7" s="84"/>
    </row>
    <row r="9" spans="1:13" x14ac:dyDescent="0.25">
      <c r="A9" s="28" t="s">
        <v>161</v>
      </c>
    </row>
    <row r="10" spans="1:13" x14ac:dyDescent="0.25">
      <c r="A10" s="25"/>
    </row>
    <row r="11" spans="1:13" x14ac:dyDescent="0.25">
      <c r="A11" s="83" t="s">
        <v>13</v>
      </c>
      <c r="B11" s="83"/>
      <c r="C11" s="83"/>
      <c r="D11" s="83"/>
      <c r="E11" s="83"/>
      <c r="F11" s="83"/>
      <c r="G11" s="83"/>
      <c r="H11" s="83"/>
      <c r="I11" s="83"/>
      <c r="J11" s="83"/>
      <c r="K11" s="83"/>
      <c r="L11" s="83"/>
      <c r="M11" s="83"/>
    </row>
    <row r="12" spans="1:13" x14ac:dyDescent="0.25">
      <c r="A12" s="24"/>
    </row>
    <row r="13" spans="1:13" x14ac:dyDescent="0.25">
      <c r="A13" s="26" t="s">
        <v>138</v>
      </c>
    </row>
    <row r="14" spans="1:13" x14ac:dyDescent="0.25">
      <c r="A14" s="24" t="s">
        <v>163</v>
      </c>
    </row>
    <row r="15" spans="1:13" x14ac:dyDescent="0.25">
      <c r="A15" s="24" t="s">
        <v>165</v>
      </c>
    </row>
    <row r="16" spans="1:13" x14ac:dyDescent="0.25">
      <c r="A16" s="24" t="s">
        <v>228</v>
      </c>
    </row>
    <row r="18" spans="1:13" x14ac:dyDescent="0.25">
      <c r="A18" s="24"/>
    </row>
    <row r="19" spans="1:13" x14ac:dyDescent="0.25">
      <c r="A19" s="26" t="s">
        <v>14</v>
      </c>
    </row>
    <row r="20" spans="1:13" ht="30" customHeight="1" x14ac:dyDescent="0.25">
      <c r="A20" s="78" t="s">
        <v>229</v>
      </c>
      <c r="B20" s="78"/>
      <c r="C20" s="78"/>
      <c r="D20" s="78"/>
      <c r="E20" s="78"/>
      <c r="F20" s="78"/>
      <c r="G20" s="78"/>
      <c r="H20" s="78"/>
      <c r="I20" s="78"/>
      <c r="J20" s="78"/>
      <c r="K20" s="78"/>
      <c r="L20" s="78"/>
      <c r="M20" s="78"/>
    </row>
    <row r="21" spans="1:13" x14ac:dyDescent="0.25">
      <c r="A21" s="24" t="s">
        <v>139</v>
      </c>
    </row>
    <row r="22" spans="1:13" x14ac:dyDescent="0.25">
      <c r="A22" s="24"/>
    </row>
    <row r="23" spans="1:13" x14ac:dyDescent="0.25">
      <c r="A23" s="24" t="s">
        <v>220</v>
      </c>
    </row>
    <row r="24" spans="1:13" x14ac:dyDescent="0.25">
      <c r="A24" s="24" t="s">
        <v>242</v>
      </c>
    </row>
    <row r="25" spans="1:13" x14ac:dyDescent="0.25">
      <c r="A25" s="24" t="s">
        <v>237</v>
      </c>
    </row>
    <row r="26" spans="1:13" x14ac:dyDescent="0.25">
      <c r="A26" s="24" t="s">
        <v>238</v>
      </c>
    </row>
    <row r="27" spans="1:13" x14ac:dyDescent="0.25">
      <c r="A27" s="24"/>
    </row>
    <row r="28" spans="1:13" x14ac:dyDescent="0.25">
      <c r="A28" s="24" t="s">
        <v>142</v>
      </c>
    </row>
    <row r="29" spans="1:13" x14ac:dyDescent="0.25">
      <c r="A29" s="27" t="s">
        <v>99</v>
      </c>
    </row>
    <row r="30" spans="1:13" x14ac:dyDescent="0.25">
      <c r="A30" s="27" t="s">
        <v>98</v>
      </c>
    </row>
    <row r="31" spans="1:13" x14ac:dyDescent="0.25">
      <c r="A31" s="27" t="s">
        <v>100</v>
      </c>
    </row>
    <row r="32" spans="1:13" x14ac:dyDescent="0.25">
      <c r="A32" s="24" t="s">
        <v>15</v>
      </c>
    </row>
    <row r="33" spans="1:13" x14ac:dyDescent="0.25">
      <c r="A33" s="27" t="s">
        <v>97</v>
      </c>
    </row>
    <row r="34" spans="1:13" x14ac:dyDescent="0.25">
      <c r="A34" s="27" t="s">
        <v>101</v>
      </c>
    </row>
    <row r="35" spans="1:13" x14ac:dyDescent="0.25">
      <c r="A35" s="27" t="s">
        <v>140</v>
      </c>
    </row>
    <row r="36" spans="1:13" x14ac:dyDescent="0.25">
      <c r="A36" s="27" t="s">
        <v>143</v>
      </c>
    </row>
    <row r="37" spans="1:13" x14ac:dyDescent="0.25">
      <c r="A37" s="27" t="s">
        <v>141</v>
      </c>
    </row>
    <row r="38" spans="1:13" x14ac:dyDescent="0.25">
      <c r="A38" s="27"/>
    </row>
    <row r="39" spans="1:13" x14ac:dyDescent="0.25">
      <c r="A39" s="27" t="s">
        <v>241</v>
      </c>
    </row>
    <row r="40" spans="1:13" ht="30" customHeight="1" x14ac:dyDescent="0.25">
      <c r="A40" s="79" t="s">
        <v>221</v>
      </c>
      <c r="B40" s="79"/>
      <c r="C40" s="79"/>
      <c r="D40" s="79"/>
      <c r="E40" s="79"/>
      <c r="F40" s="79"/>
      <c r="G40" s="79"/>
      <c r="H40" s="79"/>
      <c r="I40" s="79"/>
      <c r="J40" s="79"/>
      <c r="K40" s="79"/>
      <c r="L40" s="79"/>
      <c r="M40" s="79"/>
    </row>
    <row r="41" spans="1:13" x14ac:dyDescent="0.25">
      <c r="A41" s="27" t="s">
        <v>222</v>
      </c>
    </row>
    <row r="42" spans="1:13" ht="36" customHeight="1" x14ac:dyDescent="0.25">
      <c r="A42" s="79" t="s">
        <v>245</v>
      </c>
      <c r="B42" s="79"/>
      <c r="C42" s="79"/>
      <c r="D42" s="79"/>
      <c r="E42" s="79"/>
      <c r="F42" s="79"/>
      <c r="G42" s="79"/>
      <c r="H42" s="79"/>
      <c r="I42" s="79"/>
      <c r="J42" s="79"/>
      <c r="K42" s="79"/>
      <c r="L42" s="79"/>
      <c r="M42" s="79"/>
    </row>
    <row r="43" spans="1:13" ht="27.75" customHeight="1" x14ac:dyDescent="0.25">
      <c r="A43" s="79" t="s">
        <v>243</v>
      </c>
      <c r="B43" s="79"/>
      <c r="C43" s="79"/>
      <c r="D43" s="79"/>
      <c r="E43" s="79"/>
      <c r="F43" s="79"/>
      <c r="G43" s="79"/>
      <c r="H43" s="79"/>
      <c r="I43" s="79"/>
      <c r="J43" s="79"/>
      <c r="K43" s="79"/>
      <c r="L43" s="79"/>
      <c r="M43" s="79"/>
    </row>
    <row r="44" spans="1:13" ht="15.75" customHeight="1" x14ac:dyDescent="0.25"/>
    <row r="45" spans="1:13" x14ac:dyDescent="0.25">
      <c r="A45" s="27"/>
    </row>
    <row r="46" spans="1:13" x14ac:dyDescent="0.25">
      <c r="A46" s="45" t="s">
        <v>162</v>
      </c>
    </row>
    <row r="47" spans="1:13" x14ac:dyDescent="0.25">
      <c r="A47" s="27" t="s">
        <v>230</v>
      </c>
    </row>
    <row r="49" spans="1:15" x14ac:dyDescent="0.25">
      <c r="A49" s="26" t="s">
        <v>91</v>
      </c>
    </row>
    <row r="50" spans="1:15" x14ac:dyDescent="0.25">
      <c r="A50" s="24" t="s">
        <v>92</v>
      </c>
    </row>
    <row r="51" spans="1:15" x14ac:dyDescent="0.25">
      <c r="A51" s="27" t="s">
        <v>239</v>
      </c>
    </row>
    <row r="52" spans="1:15" ht="28.5" customHeight="1" x14ac:dyDescent="0.25">
      <c r="A52" s="79" t="s">
        <v>240</v>
      </c>
      <c r="B52" s="79"/>
      <c r="C52" s="79"/>
      <c r="D52" s="79"/>
      <c r="E52" s="79"/>
      <c r="F52" s="79"/>
      <c r="G52" s="79"/>
      <c r="H52" s="79"/>
      <c r="I52" s="79"/>
      <c r="J52" s="79"/>
      <c r="K52" s="79"/>
      <c r="L52" s="79"/>
      <c r="M52" s="79"/>
    </row>
    <row r="53" spans="1:15" x14ac:dyDescent="0.25">
      <c r="A53" s="27"/>
    </row>
    <row r="54" spans="1:15" x14ac:dyDescent="0.25">
      <c r="A54" s="26" t="s">
        <v>191</v>
      </c>
    </row>
    <row r="55" spans="1:15" x14ac:dyDescent="0.25">
      <c r="A55" s="24" t="s">
        <v>231</v>
      </c>
    </row>
    <row r="56" spans="1:15" x14ac:dyDescent="0.25">
      <c r="A56" s="24" t="s">
        <v>232</v>
      </c>
    </row>
    <row r="57" spans="1:15" x14ac:dyDescent="0.25">
      <c r="A57" s="24" t="s">
        <v>16</v>
      </c>
    </row>
    <row r="58" spans="1:15" x14ac:dyDescent="0.25">
      <c r="A58" s="24" t="s">
        <v>94</v>
      </c>
    </row>
    <row r="59" spans="1:15" x14ac:dyDescent="0.25">
      <c r="A59" s="24" t="s">
        <v>193</v>
      </c>
    </row>
    <row r="60" spans="1:15" x14ac:dyDescent="0.25">
      <c r="A60" s="24"/>
    </row>
    <row r="61" spans="1:15" x14ac:dyDescent="0.25">
      <c r="A61" s="26" t="s">
        <v>177</v>
      </c>
    </row>
    <row r="62" spans="1:15" x14ac:dyDescent="0.25">
      <c r="A62" s="24" t="s">
        <v>234</v>
      </c>
    </row>
    <row r="63" spans="1:15" ht="45.75" customHeight="1" x14ac:dyDescent="0.25">
      <c r="A63" s="78" t="s">
        <v>233</v>
      </c>
      <c r="B63" s="78"/>
      <c r="C63" s="78"/>
      <c r="D63" s="78"/>
      <c r="E63" s="78"/>
      <c r="F63" s="78"/>
      <c r="G63" s="78"/>
      <c r="H63" s="78"/>
      <c r="I63" s="78"/>
      <c r="J63" s="78"/>
      <c r="K63" s="78"/>
      <c r="L63" s="78"/>
      <c r="M63" s="78"/>
      <c r="N63" s="76"/>
      <c r="O63" s="76"/>
    </row>
    <row r="64" spans="1:15" s="77" customFormat="1" ht="38.25" customHeight="1" x14ac:dyDescent="0.25">
      <c r="A64" s="78" t="s">
        <v>189</v>
      </c>
      <c r="B64" s="78"/>
      <c r="C64" s="78"/>
      <c r="D64" s="78"/>
      <c r="E64" s="78"/>
      <c r="F64" s="78"/>
      <c r="G64" s="78"/>
      <c r="H64" s="78"/>
      <c r="I64" s="78"/>
      <c r="J64" s="78"/>
      <c r="K64" s="78"/>
      <c r="L64" s="78"/>
      <c r="M64" s="78"/>
    </row>
    <row r="65" spans="1:13" x14ac:dyDescent="0.25">
      <c r="A65" s="24" t="s">
        <v>190</v>
      </c>
    </row>
    <row r="66" spans="1:13" x14ac:dyDescent="0.25">
      <c r="A66" s="24"/>
    </row>
    <row r="67" spans="1:13" x14ac:dyDescent="0.25">
      <c r="A67" s="26" t="s">
        <v>131</v>
      </c>
    </row>
    <row r="68" spans="1:13" x14ac:dyDescent="0.25">
      <c r="A68" s="24" t="s">
        <v>235</v>
      </c>
    </row>
    <row r="69" spans="1:13" x14ac:dyDescent="0.25">
      <c r="A69" s="24"/>
    </row>
    <row r="70" spans="1:13" x14ac:dyDescent="0.25">
      <c r="A70" s="24"/>
    </row>
    <row r="71" spans="1:13" x14ac:dyDescent="0.25">
      <c r="A71" s="83" t="s">
        <v>204</v>
      </c>
      <c r="B71" s="83"/>
      <c r="C71" s="83"/>
      <c r="D71" s="83"/>
      <c r="E71" s="83"/>
      <c r="F71" s="83"/>
      <c r="G71" s="83"/>
      <c r="H71" s="83"/>
      <c r="I71" s="83"/>
      <c r="J71" s="83"/>
      <c r="K71" s="83"/>
      <c r="L71" s="83"/>
      <c r="M71" s="83"/>
    </row>
    <row r="72" spans="1:13" x14ac:dyDescent="0.25">
      <c r="A72" s="24"/>
    </row>
    <row r="73" spans="1:13" x14ac:dyDescent="0.25">
      <c r="A73" s="26" t="s">
        <v>144</v>
      </c>
    </row>
    <row r="74" spans="1:13" x14ac:dyDescent="0.25">
      <c r="A74" s="27" t="s">
        <v>145</v>
      </c>
    </row>
    <row r="75" spans="1:13" x14ac:dyDescent="0.25">
      <c r="A75" s="27" t="s">
        <v>192</v>
      </c>
    </row>
    <row r="76" spans="1:13" x14ac:dyDescent="0.25">
      <c r="A76" s="24"/>
    </row>
    <row r="77" spans="1:13" x14ac:dyDescent="0.25">
      <c r="A77" s="24" t="s">
        <v>226</v>
      </c>
    </row>
    <row r="78" spans="1:13" x14ac:dyDescent="0.25">
      <c r="A78" s="24"/>
    </row>
    <row r="79" spans="1:13" x14ac:dyDescent="0.25">
      <c r="A79" s="49" t="s">
        <v>224</v>
      </c>
    </row>
    <row r="80" spans="1:13" ht="3.75" customHeight="1" x14ac:dyDescent="0.25">
      <c r="A80" s="24"/>
    </row>
    <row r="81" spans="1:13" x14ac:dyDescent="0.25">
      <c r="A81" s="24" t="s">
        <v>223</v>
      </c>
    </row>
    <row r="82" spans="1:13" x14ac:dyDescent="0.25">
      <c r="A82" s="24" t="s">
        <v>203</v>
      </c>
    </row>
    <row r="83" spans="1:13" ht="30.75" customHeight="1" x14ac:dyDescent="0.25">
      <c r="A83" s="78" t="s">
        <v>208</v>
      </c>
      <c r="B83" s="78"/>
      <c r="C83" s="78"/>
      <c r="D83" s="78"/>
      <c r="E83" s="78"/>
      <c r="F83" s="78"/>
      <c r="G83" s="78"/>
      <c r="H83" s="78"/>
      <c r="I83" s="78"/>
      <c r="J83" s="78"/>
      <c r="K83" s="78"/>
      <c r="L83" s="78"/>
      <c r="M83" s="78"/>
    </row>
    <row r="84" spans="1:13" x14ac:dyDescent="0.25">
      <c r="A84" s="24" t="s">
        <v>211</v>
      </c>
    </row>
    <row r="85" spans="1:13" x14ac:dyDescent="0.25">
      <c r="A85" s="24"/>
    </row>
    <row r="86" spans="1:13" x14ac:dyDescent="0.25">
      <c r="A86" s="49" t="s">
        <v>225</v>
      </c>
    </row>
    <row r="87" spans="1:13" ht="3.75" customHeight="1" x14ac:dyDescent="0.25">
      <c r="A87" s="25"/>
    </row>
    <row r="88" spans="1:13" x14ac:dyDescent="0.25">
      <c r="A88" s="27" t="s">
        <v>205</v>
      </c>
    </row>
    <row r="89" spans="1:13" x14ac:dyDescent="0.25">
      <c r="A89" s="27" t="s">
        <v>93</v>
      </c>
    </row>
    <row r="90" spans="1:13" ht="30.75" customHeight="1" x14ac:dyDescent="0.25">
      <c r="A90" s="79" t="s">
        <v>206</v>
      </c>
      <c r="B90" s="79"/>
      <c r="C90" s="79"/>
      <c r="D90" s="79"/>
      <c r="E90" s="79"/>
      <c r="F90" s="79"/>
      <c r="G90" s="79"/>
      <c r="H90" s="79"/>
      <c r="I90" s="79"/>
      <c r="J90" s="79"/>
      <c r="K90" s="79"/>
      <c r="L90" s="79"/>
      <c r="M90" s="79"/>
    </row>
    <row r="91" spans="1:13" x14ac:dyDescent="0.25">
      <c r="A91" s="27" t="s">
        <v>207</v>
      </c>
    </row>
    <row r="92" spans="1:13" s="75" customFormat="1" ht="27.75" customHeight="1" x14ac:dyDescent="0.25">
      <c r="A92" s="78" t="s">
        <v>208</v>
      </c>
      <c r="B92" s="78"/>
      <c r="C92" s="78"/>
      <c r="D92" s="78"/>
      <c r="E92" s="78"/>
      <c r="F92" s="78"/>
      <c r="G92" s="78"/>
      <c r="H92" s="78"/>
      <c r="I92" s="78"/>
      <c r="J92" s="78"/>
      <c r="K92" s="78"/>
      <c r="L92" s="78"/>
      <c r="M92" s="78"/>
    </row>
    <row r="93" spans="1:13" x14ac:dyDescent="0.25">
      <c r="A93" s="24" t="s">
        <v>210</v>
      </c>
    </row>
    <row r="94" spans="1:13" x14ac:dyDescent="0.25">
      <c r="A94" s="24"/>
    </row>
    <row r="95" spans="1:13" x14ac:dyDescent="0.25">
      <c r="A95" s="49" t="s">
        <v>227</v>
      </c>
    </row>
    <row r="96" spans="1:13" s="75" customFormat="1" ht="30.75" customHeight="1" x14ac:dyDescent="0.25">
      <c r="A96" s="78" t="s">
        <v>180</v>
      </c>
      <c r="B96" s="78"/>
      <c r="C96" s="78"/>
      <c r="D96" s="78"/>
      <c r="E96" s="78"/>
      <c r="F96" s="78"/>
      <c r="G96" s="78"/>
      <c r="H96" s="78"/>
      <c r="I96" s="78"/>
      <c r="J96" s="78"/>
      <c r="K96" s="78"/>
      <c r="L96" s="78"/>
      <c r="M96" s="78"/>
    </row>
    <row r="97" spans="1:13" x14ac:dyDescent="0.25">
      <c r="A97" s="24" t="s">
        <v>181</v>
      </c>
    </row>
    <row r="98" spans="1:13" x14ac:dyDescent="0.25">
      <c r="A98" s="27" t="s">
        <v>207</v>
      </c>
    </row>
    <row r="99" spans="1:13" ht="28.5" customHeight="1" x14ac:dyDescent="0.25">
      <c r="A99" s="78" t="s">
        <v>208</v>
      </c>
      <c r="B99" s="78"/>
      <c r="C99" s="78"/>
      <c r="D99" s="78"/>
      <c r="E99" s="78"/>
      <c r="F99" s="78"/>
      <c r="G99" s="78"/>
      <c r="H99" s="78"/>
      <c r="I99" s="78"/>
      <c r="J99" s="78"/>
      <c r="K99" s="78"/>
      <c r="L99" s="78"/>
      <c r="M99" s="78"/>
    </row>
    <row r="100" spans="1:13" x14ac:dyDescent="0.25">
      <c r="A100" s="24" t="s">
        <v>209</v>
      </c>
    </row>
    <row r="101" spans="1:13" x14ac:dyDescent="0.25">
      <c r="A101" s="24"/>
    </row>
    <row r="102" spans="1:13" x14ac:dyDescent="0.25">
      <c r="A102" s="26" t="s">
        <v>96</v>
      </c>
    </row>
    <row r="103" spans="1:13" x14ac:dyDescent="0.25">
      <c r="A103" s="24" t="s">
        <v>146</v>
      </c>
    </row>
    <row r="104" spans="1:13" x14ac:dyDescent="0.25">
      <c r="A104" s="28" t="s">
        <v>95</v>
      </c>
    </row>
  </sheetData>
  <mergeCells count="16">
    <mergeCell ref="C2:M2"/>
    <mergeCell ref="A11:M11"/>
    <mergeCell ref="A71:M71"/>
    <mergeCell ref="A7:M7"/>
    <mergeCell ref="A20:M20"/>
    <mergeCell ref="A40:M40"/>
    <mergeCell ref="A43:M43"/>
    <mergeCell ref="A52:M52"/>
    <mergeCell ref="A63:M63"/>
    <mergeCell ref="A64:M64"/>
    <mergeCell ref="A42:M42"/>
    <mergeCell ref="A83:M83"/>
    <mergeCell ref="A90:M90"/>
    <mergeCell ref="A92:M92"/>
    <mergeCell ref="A96:M96"/>
    <mergeCell ref="A99:M99"/>
  </mergeCells>
  <pageMargins left="0.7" right="0.7" top="0.75" bottom="0.75" header="0.3" footer="0.3"/>
  <pageSetup paperSize="9" scale="60" fitToHeight="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7"/>
  <sheetViews>
    <sheetView topLeftCell="A19" zoomScaleNormal="100" workbookViewId="0">
      <selection activeCell="D38" sqref="D38:E38"/>
    </sheetView>
  </sheetViews>
  <sheetFormatPr baseColWidth="10" defaultColWidth="11.42578125" defaultRowHeight="12.75" x14ac:dyDescent="0.2"/>
  <cols>
    <col min="1" max="1" width="29.5703125" style="32" customWidth="1"/>
    <col min="2" max="2" width="21.5703125" style="32" customWidth="1"/>
    <col min="3" max="4" width="23.42578125" style="32" customWidth="1"/>
    <col min="5" max="23" width="18.7109375" style="32" customWidth="1"/>
    <col min="24" max="24" width="19.7109375" style="32" hidden="1" customWidth="1"/>
    <col min="25" max="25" width="0" style="32" hidden="1" customWidth="1"/>
    <col min="26" max="16384" width="11.42578125" style="32"/>
  </cols>
  <sheetData>
    <row r="1" spans="1:23" s="31" customFormat="1" ht="36.75" customHeight="1" x14ac:dyDescent="0.2">
      <c r="A1" s="129" t="s">
        <v>47</v>
      </c>
      <c r="B1" s="129"/>
      <c r="C1" s="129"/>
      <c r="D1" s="132" t="s">
        <v>147</v>
      </c>
      <c r="E1" s="132"/>
      <c r="F1" s="60"/>
      <c r="G1" s="61"/>
      <c r="H1" s="61"/>
      <c r="I1" s="61"/>
      <c r="J1" s="61"/>
      <c r="K1" s="61"/>
      <c r="L1" s="61"/>
      <c r="M1" s="61"/>
      <c r="N1" s="61"/>
      <c r="O1" s="61"/>
      <c r="P1" s="61"/>
      <c r="Q1" s="61"/>
      <c r="R1" s="61"/>
      <c r="S1" s="61"/>
      <c r="T1" s="61"/>
      <c r="U1" s="61"/>
      <c r="V1" s="61"/>
      <c r="W1" s="61"/>
    </row>
    <row r="2" spans="1:23" s="31" customFormat="1" ht="36.75" customHeight="1" x14ac:dyDescent="0.2">
      <c r="A2" s="129" t="s">
        <v>75</v>
      </c>
      <c r="B2" s="129"/>
      <c r="C2" s="129"/>
      <c r="D2" s="133">
        <f>144*400</f>
        <v>57600</v>
      </c>
      <c r="E2" s="133"/>
      <c r="F2" s="61"/>
      <c r="G2" s="61"/>
      <c r="H2" s="61"/>
      <c r="I2" s="61"/>
      <c r="J2" s="61"/>
      <c r="K2" s="61"/>
      <c r="L2" s="61"/>
      <c r="M2" s="61"/>
      <c r="N2" s="61"/>
      <c r="O2" s="61"/>
      <c r="P2" s="61"/>
      <c r="Q2" s="61"/>
      <c r="R2" s="61"/>
      <c r="S2" s="61"/>
      <c r="T2" s="61"/>
      <c r="U2" s="61"/>
      <c r="V2" s="61"/>
      <c r="W2" s="61"/>
    </row>
    <row r="3" spans="1:23" s="31" customFormat="1" ht="36.75" customHeight="1" x14ac:dyDescent="0.2">
      <c r="A3" s="129" t="s">
        <v>42</v>
      </c>
      <c r="B3" s="129"/>
      <c r="C3" s="129"/>
      <c r="D3" s="133" t="s">
        <v>40</v>
      </c>
      <c r="E3" s="133"/>
      <c r="F3" s="61"/>
      <c r="G3" s="61"/>
      <c r="H3" s="61"/>
      <c r="I3" s="61"/>
      <c r="J3" s="61"/>
      <c r="K3" s="61"/>
      <c r="L3" s="61"/>
      <c r="M3" s="61"/>
      <c r="N3" s="61"/>
      <c r="O3" s="61"/>
      <c r="P3" s="61"/>
      <c r="Q3" s="61"/>
      <c r="R3" s="61"/>
      <c r="S3" s="61"/>
      <c r="T3" s="61"/>
      <c r="U3" s="61"/>
      <c r="V3" s="61"/>
      <c r="W3" s="61"/>
    </row>
    <row r="4" spans="1:23" s="31" customFormat="1" ht="36.75" customHeight="1" x14ac:dyDescent="0.2">
      <c r="A4" s="130" t="s">
        <v>55</v>
      </c>
      <c r="B4" s="130"/>
      <c r="C4" s="130"/>
      <c r="D4" s="133" t="s">
        <v>57</v>
      </c>
      <c r="E4" s="133"/>
      <c r="F4" s="61"/>
      <c r="G4" s="61"/>
      <c r="H4" s="61"/>
      <c r="I4" s="61"/>
      <c r="J4" s="61"/>
      <c r="K4" s="61"/>
      <c r="L4" s="61"/>
      <c r="M4" s="61"/>
      <c r="N4" s="61"/>
      <c r="O4" s="61"/>
      <c r="P4" s="61"/>
      <c r="Q4" s="61"/>
      <c r="R4" s="61"/>
      <c r="S4" s="61"/>
      <c r="T4" s="61"/>
      <c r="U4" s="61"/>
      <c r="V4" s="61"/>
      <c r="W4" s="61"/>
    </row>
    <row r="5" spans="1:23" s="31" customFormat="1" ht="36.75" customHeight="1" thickBot="1" x14ac:dyDescent="0.25">
      <c r="A5" s="131" t="s">
        <v>43</v>
      </c>
      <c r="B5" s="131"/>
      <c r="C5" s="131"/>
      <c r="D5" s="134" t="s">
        <v>41</v>
      </c>
      <c r="E5" s="134"/>
      <c r="F5" s="61"/>
      <c r="G5" s="61"/>
      <c r="H5" s="61"/>
      <c r="I5" s="61"/>
      <c r="J5" s="61"/>
      <c r="K5" s="61"/>
      <c r="L5" s="61"/>
      <c r="M5" s="61"/>
      <c r="N5" s="61"/>
      <c r="O5" s="61"/>
      <c r="P5" s="61"/>
      <c r="Q5" s="61"/>
      <c r="R5" s="61"/>
      <c r="S5" s="61"/>
      <c r="T5" s="61"/>
      <c r="U5" s="61"/>
      <c r="V5" s="61"/>
      <c r="W5" s="61"/>
    </row>
    <row r="6" spans="1:23" ht="36.75" customHeight="1" thickBot="1" x14ac:dyDescent="0.25">
      <c r="A6" s="163"/>
      <c r="B6" s="163"/>
      <c r="C6" s="163"/>
      <c r="D6" s="163"/>
      <c r="E6" s="163"/>
      <c r="F6" s="163"/>
      <c r="G6" s="163"/>
      <c r="H6" s="163"/>
      <c r="I6" s="163"/>
      <c r="J6" s="163"/>
      <c r="K6" s="163"/>
      <c r="L6" s="163"/>
      <c r="M6" s="163"/>
      <c r="N6" s="163"/>
      <c r="O6" s="163"/>
      <c r="P6" s="163"/>
      <c r="Q6" s="163"/>
      <c r="R6" s="163"/>
      <c r="S6" s="163"/>
      <c r="T6" s="163"/>
      <c r="U6" s="163"/>
      <c r="V6" s="163"/>
      <c r="W6" s="164"/>
    </row>
    <row r="7" spans="1:23" ht="32.25" customHeight="1" thickBot="1" x14ac:dyDescent="0.25">
      <c r="A7" s="165" t="s">
        <v>0</v>
      </c>
      <c r="B7" s="165"/>
      <c r="C7" s="62"/>
      <c r="D7" s="166" t="s">
        <v>148</v>
      </c>
      <c r="E7" s="167"/>
      <c r="F7" s="190" t="s">
        <v>149</v>
      </c>
      <c r="G7" s="167"/>
      <c r="H7" s="190" t="s">
        <v>150</v>
      </c>
      <c r="I7" s="167"/>
      <c r="J7" s="190" t="s">
        <v>151</v>
      </c>
      <c r="K7" s="167"/>
      <c r="L7" s="190" t="s">
        <v>152</v>
      </c>
      <c r="M7" s="167"/>
      <c r="N7" s="166" t="s">
        <v>164</v>
      </c>
      <c r="O7" s="167"/>
      <c r="P7" s="190" t="s">
        <v>164</v>
      </c>
      <c r="Q7" s="167"/>
      <c r="R7" s="190" t="s">
        <v>164</v>
      </c>
      <c r="S7" s="167"/>
      <c r="T7" s="190" t="s">
        <v>164</v>
      </c>
      <c r="U7" s="167"/>
      <c r="V7" s="190" t="s">
        <v>164</v>
      </c>
      <c r="W7" s="167"/>
    </row>
    <row r="8" spans="1:23" ht="60" customHeight="1" x14ac:dyDescent="0.2">
      <c r="A8" s="113" t="s">
        <v>1</v>
      </c>
      <c r="B8" s="192" t="s">
        <v>2</v>
      </c>
      <c r="C8" s="193"/>
      <c r="D8" s="191" t="s">
        <v>108</v>
      </c>
      <c r="E8" s="191"/>
      <c r="F8" s="191" t="s">
        <v>102</v>
      </c>
      <c r="G8" s="191"/>
      <c r="H8" s="191" t="s">
        <v>107</v>
      </c>
      <c r="I8" s="191"/>
      <c r="J8" s="191" t="s">
        <v>119</v>
      </c>
      <c r="K8" s="191"/>
      <c r="L8" s="191" t="s">
        <v>116</v>
      </c>
      <c r="M8" s="191"/>
      <c r="N8" s="191"/>
      <c r="O8" s="191"/>
      <c r="P8" s="191"/>
      <c r="Q8" s="191"/>
      <c r="R8" s="191"/>
      <c r="S8" s="191"/>
      <c r="T8" s="89"/>
      <c r="U8" s="90"/>
      <c r="V8" s="89"/>
      <c r="W8" s="90"/>
    </row>
    <row r="9" spans="1:23" ht="39.950000000000003" customHeight="1" x14ac:dyDescent="0.2">
      <c r="A9" s="114"/>
      <c r="B9" s="194" t="s">
        <v>3</v>
      </c>
      <c r="C9" s="195"/>
      <c r="D9" s="162" t="s">
        <v>125</v>
      </c>
      <c r="E9" s="162"/>
      <c r="F9" s="162" t="s">
        <v>103</v>
      </c>
      <c r="G9" s="162"/>
      <c r="H9" s="162" t="s">
        <v>120</v>
      </c>
      <c r="I9" s="162"/>
      <c r="J9" s="162" t="s">
        <v>121</v>
      </c>
      <c r="K9" s="162"/>
      <c r="L9" s="162" t="s">
        <v>113</v>
      </c>
      <c r="M9" s="162"/>
      <c r="N9" s="162"/>
      <c r="O9" s="162"/>
      <c r="P9" s="162"/>
      <c r="Q9" s="162"/>
      <c r="R9" s="162"/>
      <c r="S9" s="162"/>
      <c r="T9" s="87"/>
      <c r="U9" s="88"/>
      <c r="V9" s="87"/>
      <c r="W9" s="88"/>
    </row>
    <row r="10" spans="1:23" ht="39.950000000000003" customHeight="1" x14ac:dyDescent="0.2">
      <c r="A10" s="114"/>
      <c r="B10" s="194" t="s">
        <v>4</v>
      </c>
      <c r="C10" s="195"/>
      <c r="D10" s="162" t="s">
        <v>126</v>
      </c>
      <c r="E10" s="162"/>
      <c r="F10" s="162" t="s">
        <v>118</v>
      </c>
      <c r="G10" s="162"/>
      <c r="H10" s="162" t="s">
        <v>117</v>
      </c>
      <c r="I10" s="162"/>
      <c r="J10" s="162" t="s">
        <v>104</v>
      </c>
      <c r="K10" s="162"/>
      <c r="L10" s="162" t="s">
        <v>114</v>
      </c>
      <c r="M10" s="162"/>
      <c r="N10" s="162"/>
      <c r="O10" s="162"/>
      <c r="P10" s="162"/>
      <c r="Q10" s="162"/>
      <c r="R10" s="162"/>
      <c r="S10" s="162"/>
      <c r="T10" s="87"/>
      <c r="U10" s="88"/>
      <c r="V10" s="87"/>
      <c r="W10" s="88"/>
    </row>
    <row r="11" spans="1:23" ht="39.950000000000003" customHeight="1" x14ac:dyDescent="0.2">
      <c r="A11" s="114"/>
      <c r="B11" s="194" t="s">
        <v>54</v>
      </c>
      <c r="C11" s="195"/>
      <c r="D11" s="162" t="s">
        <v>109</v>
      </c>
      <c r="E11" s="162"/>
      <c r="F11" s="162" t="s">
        <v>105</v>
      </c>
      <c r="G11" s="162"/>
      <c r="H11" s="162" t="s">
        <v>111</v>
      </c>
      <c r="I11" s="162"/>
      <c r="J11" s="162" t="s">
        <v>179</v>
      </c>
      <c r="K11" s="162"/>
      <c r="L11" s="162" t="s">
        <v>178</v>
      </c>
      <c r="M11" s="162"/>
      <c r="N11" s="162"/>
      <c r="O11" s="162"/>
      <c r="P11" s="162"/>
      <c r="Q11" s="162"/>
      <c r="R11" s="162"/>
      <c r="S11" s="162"/>
      <c r="T11" s="87"/>
      <c r="U11" s="88"/>
      <c r="V11" s="87"/>
      <c r="W11" s="88"/>
    </row>
    <row r="12" spans="1:23" ht="60" customHeight="1" x14ac:dyDescent="0.2">
      <c r="A12" s="114"/>
      <c r="B12" s="188" t="s">
        <v>6</v>
      </c>
      <c r="C12" s="189"/>
      <c r="D12" s="112" t="s">
        <v>110</v>
      </c>
      <c r="E12" s="112"/>
      <c r="F12" s="112" t="s">
        <v>106</v>
      </c>
      <c r="G12" s="112"/>
      <c r="H12" s="112" t="s">
        <v>110</v>
      </c>
      <c r="I12" s="112"/>
      <c r="J12" s="112" t="s">
        <v>112</v>
      </c>
      <c r="K12" s="112"/>
      <c r="L12" s="112" t="s">
        <v>115</v>
      </c>
      <c r="M12" s="112"/>
      <c r="N12" s="112"/>
      <c r="O12" s="112"/>
      <c r="P12" s="112"/>
      <c r="Q12" s="112"/>
      <c r="R12" s="112"/>
      <c r="S12" s="112"/>
      <c r="T12" s="87"/>
      <c r="U12" s="88"/>
      <c r="V12" s="87"/>
      <c r="W12" s="88"/>
    </row>
    <row r="13" spans="1:23" ht="39.950000000000003" customHeight="1" thickBot="1" x14ac:dyDescent="0.25">
      <c r="A13" s="115"/>
      <c r="B13" s="157" t="s">
        <v>46</v>
      </c>
      <c r="C13" s="158"/>
      <c r="D13" s="156" t="s">
        <v>50</v>
      </c>
      <c r="E13" s="156"/>
      <c r="F13" s="156" t="s">
        <v>136</v>
      </c>
      <c r="G13" s="156"/>
      <c r="H13" s="156" t="s">
        <v>53</v>
      </c>
      <c r="I13" s="156"/>
      <c r="J13" s="156" t="s">
        <v>66</v>
      </c>
      <c r="K13" s="156"/>
      <c r="L13" s="156" t="s">
        <v>52</v>
      </c>
      <c r="M13" s="156"/>
      <c r="N13" s="156"/>
      <c r="O13" s="156"/>
      <c r="P13" s="156"/>
      <c r="Q13" s="156"/>
      <c r="R13" s="156"/>
      <c r="S13" s="156"/>
      <c r="T13" s="85"/>
      <c r="U13" s="86"/>
      <c r="V13" s="85"/>
      <c r="W13" s="86"/>
    </row>
    <row r="14" spans="1:23" ht="32.25" customHeight="1" thickBot="1" x14ac:dyDescent="0.25">
      <c r="A14" s="196" t="s">
        <v>5</v>
      </c>
      <c r="B14" s="196"/>
      <c r="C14" s="197"/>
      <c r="D14" s="198">
        <v>350</v>
      </c>
      <c r="E14" s="199"/>
      <c r="F14" s="126">
        <v>350</v>
      </c>
      <c r="G14" s="126"/>
      <c r="H14" s="126">
        <v>200</v>
      </c>
      <c r="I14" s="126"/>
      <c r="J14" s="126">
        <v>400</v>
      </c>
      <c r="K14" s="126"/>
      <c r="L14" s="126">
        <v>500</v>
      </c>
      <c r="M14" s="126"/>
      <c r="N14" s="102"/>
      <c r="O14" s="103"/>
      <c r="P14" s="102"/>
      <c r="Q14" s="103"/>
      <c r="R14" s="102"/>
      <c r="S14" s="103"/>
      <c r="T14" s="102"/>
      <c r="U14" s="103"/>
      <c r="V14" s="102"/>
      <c r="W14" s="103"/>
    </row>
    <row r="15" spans="1:23" ht="66.75" customHeight="1" thickBot="1" x14ac:dyDescent="0.25">
      <c r="A15" s="159" t="s">
        <v>45</v>
      </c>
      <c r="B15" s="159"/>
      <c r="C15" s="160"/>
      <c r="D15" s="161"/>
      <c r="E15" s="103"/>
      <c r="F15" s="102"/>
      <c r="G15" s="103"/>
      <c r="H15" s="102"/>
      <c r="I15" s="103"/>
      <c r="J15" s="102"/>
      <c r="K15" s="103"/>
      <c r="L15" s="102"/>
      <c r="M15" s="103"/>
      <c r="N15" s="102"/>
      <c r="O15" s="103"/>
      <c r="P15" s="102"/>
      <c r="Q15" s="103"/>
      <c r="R15" s="102"/>
      <c r="S15" s="103"/>
      <c r="T15" s="102"/>
      <c r="U15" s="103"/>
      <c r="V15" s="102"/>
      <c r="W15" s="103"/>
    </row>
    <row r="16" spans="1:23" ht="32.25" customHeight="1" thickBot="1" x14ac:dyDescent="0.25">
      <c r="A16" s="159" t="s">
        <v>153</v>
      </c>
      <c r="B16" s="159"/>
      <c r="C16" s="160"/>
      <c r="D16" s="200">
        <v>1.85</v>
      </c>
      <c r="E16" s="128"/>
      <c r="F16" s="127">
        <v>1.9</v>
      </c>
      <c r="G16" s="128"/>
      <c r="H16" s="127">
        <v>2</v>
      </c>
      <c r="I16" s="128"/>
      <c r="J16" s="127">
        <v>1.7</v>
      </c>
      <c r="K16" s="128"/>
      <c r="L16" s="127">
        <v>1.65</v>
      </c>
      <c r="M16" s="128"/>
      <c r="N16" s="127"/>
      <c r="O16" s="128"/>
      <c r="P16" s="127"/>
      <c r="Q16" s="128"/>
      <c r="R16" s="127"/>
      <c r="S16" s="128"/>
      <c r="T16" s="127"/>
      <c r="U16" s="128"/>
      <c r="V16" s="127"/>
      <c r="W16" s="128"/>
    </row>
    <row r="17" spans="1:23" ht="60" customHeight="1" x14ac:dyDescent="0.2">
      <c r="A17" s="183" t="s">
        <v>174</v>
      </c>
      <c r="B17" s="186" t="s">
        <v>2</v>
      </c>
      <c r="C17" s="187"/>
      <c r="D17" s="124">
        <v>2.56</v>
      </c>
      <c r="E17" s="125"/>
      <c r="F17" s="124"/>
      <c r="G17" s="125"/>
      <c r="H17" s="124"/>
      <c r="I17" s="125"/>
      <c r="J17" s="124"/>
      <c r="K17" s="125"/>
      <c r="L17" s="124"/>
      <c r="M17" s="125"/>
      <c r="N17" s="124"/>
      <c r="O17" s="125"/>
      <c r="P17" s="124"/>
      <c r="Q17" s="125"/>
      <c r="R17" s="124"/>
      <c r="S17" s="125"/>
      <c r="T17" s="124"/>
      <c r="U17" s="125"/>
      <c r="V17" s="124"/>
      <c r="W17" s="125"/>
    </row>
    <row r="18" spans="1:23" ht="39.950000000000003" customHeight="1" x14ac:dyDescent="0.2">
      <c r="A18" s="184"/>
      <c r="B18" s="174" t="s">
        <v>3</v>
      </c>
      <c r="C18" s="175"/>
      <c r="D18" s="104">
        <v>1.21</v>
      </c>
      <c r="E18" s="105"/>
      <c r="F18" s="104"/>
      <c r="G18" s="105"/>
      <c r="H18" s="104"/>
      <c r="I18" s="105"/>
      <c r="J18" s="104"/>
      <c r="K18" s="105"/>
      <c r="L18" s="104"/>
      <c r="M18" s="105"/>
      <c r="N18" s="104"/>
      <c r="O18" s="105"/>
      <c r="P18" s="104"/>
      <c r="Q18" s="105"/>
      <c r="R18" s="104"/>
      <c r="S18" s="105"/>
      <c r="T18" s="104"/>
      <c r="U18" s="105"/>
      <c r="V18" s="104"/>
      <c r="W18" s="105"/>
    </row>
    <row r="19" spans="1:23" ht="39.950000000000003" customHeight="1" x14ac:dyDescent="0.2">
      <c r="A19" s="184"/>
      <c r="B19" s="174" t="s">
        <v>4</v>
      </c>
      <c r="C19" s="175"/>
      <c r="D19" s="123">
        <v>4.2</v>
      </c>
      <c r="E19" s="105"/>
      <c r="F19" s="123"/>
      <c r="G19" s="105"/>
      <c r="H19" s="121"/>
      <c r="I19" s="122"/>
      <c r="J19" s="171"/>
      <c r="K19" s="122"/>
      <c r="L19" s="171"/>
      <c r="M19" s="122"/>
      <c r="N19" s="171"/>
      <c r="O19" s="122"/>
      <c r="P19" s="171"/>
      <c r="Q19" s="122"/>
      <c r="R19" s="121"/>
      <c r="S19" s="122"/>
      <c r="T19" s="171"/>
      <c r="U19" s="122"/>
      <c r="V19" s="171"/>
      <c r="W19" s="122"/>
    </row>
    <row r="20" spans="1:23" ht="39.950000000000003" customHeight="1" x14ac:dyDescent="0.2">
      <c r="A20" s="184"/>
      <c r="B20" s="174" t="s">
        <v>54</v>
      </c>
      <c r="C20" s="175"/>
      <c r="D20" s="123">
        <v>5.25</v>
      </c>
      <c r="E20" s="105"/>
      <c r="F20" s="123"/>
      <c r="G20" s="105"/>
      <c r="H20" s="123"/>
      <c r="I20" s="105"/>
      <c r="J20" s="104"/>
      <c r="K20" s="105"/>
      <c r="L20" s="104"/>
      <c r="M20" s="105"/>
      <c r="N20" s="104"/>
      <c r="O20" s="105"/>
      <c r="P20" s="104"/>
      <c r="Q20" s="105"/>
      <c r="R20" s="123"/>
      <c r="S20" s="105"/>
      <c r="T20" s="104"/>
      <c r="U20" s="105"/>
      <c r="V20" s="104"/>
      <c r="W20" s="105"/>
    </row>
    <row r="21" spans="1:23" ht="39.950000000000003" customHeight="1" x14ac:dyDescent="0.2">
      <c r="A21" s="184"/>
      <c r="B21" s="174" t="s">
        <v>18</v>
      </c>
      <c r="C21" s="175"/>
      <c r="D21" s="116">
        <v>6.21</v>
      </c>
      <c r="E21" s="116"/>
      <c r="F21" s="116"/>
      <c r="G21" s="116"/>
      <c r="H21" s="116"/>
      <c r="I21" s="116"/>
      <c r="J21" s="116"/>
      <c r="K21" s="116"/>
      <c r="L21" s="116"/>
      <c r="M21" s="116"/>
      <c r="N21" s="116"/>
      <c r="O21" s="116"/>
      <c r="P21" s="116"/>
      <c r="Q21" s="116"/>
      <c r="R21" s="116"/>
      <c r="S21" s="116"/>
      <c r="T21" s="104"/>
      <c r="U21" s="105"/>
      <c r="V21" s="104"/>
      <c r="W21" s="105"/>
    </row>
    <row r="22" spans="1:23" ht="60" customHeight="1" thickBot="1" x14ac:dyDescent="0.25">
      <c r="A22" s="185"/>
      <c r="B22" s="176" t="s">
        <v>17</v>
      </c>
      <c r="C22" s="177"/>
      <c r="D22" s="117">
        <v>2.21</v>
      </c>
      <c r="E22" s="118"/>
      <c r="F22" s="117"/>
      <c r="G22" s="118"/>
      <c r="H22" s="117"/>
      <c r="I22" s="118"/>
      <c r="J22" s="117"/>
      <c r="K22" s="118"/>
      <c r="L22" s="117"/>
      <c r="M22" s="118"/>
      <c r="N22" s="117"/>
      <c r="O22" s="118"/>
      <c r="P22" s="117"/>
      <c r="Q22" s="118"/>
      <c r="R22" s="117"/>
      <c r="S22" s="118"/>
      <c r="T22" s="117"/>
      <c r="U22" s="118"/>
      <c r="V22" s="117"/>
      <c r="W22" s="118"/>
    </row>
    <row r="23" spans="1:23" ht="60" customHeight="1" thickBot="1" x14ac:dyDescent="0.25">
      <c r="A23" s="63"/>
      <c r="B23" s="172" t="s">
        <v>20</v>
      </c>
      <c r="C23" s="173"/>
      <c r="D23" s="178">
        <f>SUM(D17:E22)</f>
        <v>21.64</v>
      </c>
      <c r="E23" s="119"/>
      <c r="F23" s="119">
        <f t="shared" ref="F23" si="0">SUM(F17:G22)</f>
        <v>0</v>
      </c>
      <c r="G23" s="119"/>
      <c r="H23" s="119">
        <f t="shared" ref="H23" si="1">SUM(H17:I22)</f>
        <v>0</v>
      </c>
      <c r="I23" s="119"/>
      <c r="J23" s="119">
        <f t="shared" ref="J23" si="2">SUM(J17:K22)</f>
        <v>0</v>
      </c>
      <c r="K23" s="119"/>
      <c r="L23" s="119">
        <f t="shared" ref="L23" si="3">SUM(L17:M22)</f>
        <v>0</v>
      </c>
      <c r="M23" s="119"/>
      <c r="N23" s="119">
        <f t="shared" ref="N23" si="4">SUM(N17:O22)</f>
        <v>0</v>
      </c>
      <c r="O23" s="119"/>
      <c r="P23" s="119">
        <f t="shared" ref="P23" si="5">SUM(P17:Q22)</f>
        <v>0</v>
      </c>
      <c r="Q23" s="119"/>
      <c r="R23" s="119">
        <f t="shared" ref="R23" si="6">SUM(R17:S22)</f>
        <v>0</v>
      </c>
      <c r="S23" s="119"/>
      <c r="T23" s="99">
        <f t="shared" ref="T23" si="7">SUM(T17:U22)</f>
        <v>0</v>
      </c>
      <c r="U23" s="101"/>
      <c r="V23" s="99">
        <f t="shared" ref="V23" si="8">SUM(V17:W22)</f>
        <v>0</v>
      </c>
      <c r="W23" s="100"/>
    </row>
    <row r="24" spans="1:23" ht="60" customHeight="1" x14ac:dyDescent="0.2">
      <c r="A24" s="183" t="s">
        <v>175</v>
      </c>
      <c r="B24" s="186" t="s">
        <v>2</v>
      </c>
      <c r="C24" s="187"/>
      <c r="D24" s="124">
        <v>7.1</v>
      </c>
      <c r="E24" s="125"/>
      <c r="F24" s="124"/>
      <c r="G24" s="125"/>
      <c r="H24" s="124"/>
      <c r="I24" s="125"/>
      <c r="J24" s="124"/>
      <c r="K24" s="125"/>
      <c r="L24" s="124"/>
      <c r="M24" s="125"/>
      <c r="N24" s="124"/>
      <c r="O24" s="125"/>
      <c r="P24" s="124"/>
      <c r="Q24" s="125"/>
      <c r="R24" s="124"/>
      <c r="S24" s="125"/>
      <c r="T24" s="124"/>
      <c r="U24" s="125"/>
      <c r="V24" s="124"/>
      <c r="W24" s="125"/>
    </row>
    <row r="25" spans="1:23" ht="39.950000000000003" customHeight="1" x14ac:dyDescent="0.2">
      <c r="A25" s="184"/>
      <c r="B25" s="174" t="s">
        <v>3</v>
      </c>
      <c r="C25" s="175"/>
      <c r="D25" s="104">
        <v>20.100000000000001</v>
      </c>
      <c r="E25" s="105"/>
      <c r="F25" s="104"/>
      <c r="G25" s="105"/>
      <c r="H25" s="104"/>
      <c r="I25" s="105"/>
      <c r="J25" s="104"/>
      <c r="K25" s="105"/>
      <c r="L25" s="104"/>
      <c r="M25" s="105"/>
      <c r="N25" s="104"/>
      <c r="O25" s="105"/>
      <c r="P25" s="104"/>
      <c r="Q25" s="105"/>
      <c r="R25" s="104"/>
      <c r="S25" s="105"/>
      <c r="T25" s="104"/>
      <c r="U25" s="105"/>
      <c r="V25" s="104"/>
      <c r="W25" s="105"/>
    </row>
    <row r="26" spans="1:23" ht="39.950000000000003" customHeight="1" x14ac:dyDescent="0.2">
      <c r="A26" s="184"/>
      <c r="B26" s="174" t="s">
        <v>4</v>
      </c>
      <c r="C26" s="175"/>
      <c r="D26" s="123">
        <v>10.199999999999999</v>
      </c>
      <c r="E26" s="105"/>
      <c r="F26" s="123"/>
      <c r="G26" s="105"/>
      <c r="H26" s="121"/>
      <c r="I26" s="122"/>
      <c r="J26" s="171"/>
      <c r="K26" s="122"/>
      <c r="L26" s="171"/>
      <c r="M26" s="122"/>
      <c r="N26" s="171"/>
      <c r="O26" s="122"/>
      <c r="P26" s="171"/>
      <c r="Q26" s="122"/>
      <c r="R26" s="121"/>
      <c r="S26" s="122"/>
      <c r="T26" s="171"/>
      <c r="U26" s="122"/>
      <c r="V26" s="171"/>
      <c r="W26" s="122"/>
    </row>
    <row r="27" spans="1:23" ht="39.950000000000003" customHeight="1" x14ac:dyDescent="0.2">
      <c r="A27" s="184"/>
      <c r="B27" s="174" t="s">
        <v>54</v>
      </c>
      <c r="C27" s="175"/>
      <c r="D27" s="123">
        <v>5.32</v>
      </c>
      <c r="E27" s="105"/>
      <c r="F27" s="123"/>
      <c r="G27" s="105"/>
      <c r="H27" s="123"/>
      <c r="I27" s="105"/>
      <c r="J27" s="104"/>
      <c r="K27" s="105"/>
      <c r="L27" s="104"/>
      <c r="M27" s="105"/>
      <c r="N27" s="104"/>
      <c r="O27" s="105"/>
      <c r="P27" s="104"/>
      <c r="Q27" s="105"/>
      <c r="R27" s="123"/>
      <c r="S27" s="105"/>
      <c r="T27" s="104"/>
      <c r="U27" s="105"/>
      <c r="V27" s="104"/>
      <c r="W27" s="105"/>
    </row>
    <row r="28" spans="1:23" ht="39.950000000000003" customHeight="1" x14ac:dyDescent="0.2">
      <c r="A28" s="184"/>
      <c r="B28" s="174" t="s">
        <v>18</v>
      </c>
      <c r="C28" s="175"/>
      <c r="D28" s="116">
        <v>7.5</v>
      </c>
      <c r="E28" s="116"/>
      <c r="F28" s="116"/>
      <c r="G28" s="116"/>
      <c r="H28" s="116"/>
      <c r="I28" s="116"/>
      <c r="J28" s="116"/>
      <c r="K28" s="116"/>
      <c r="L28" s="116"/>
      <c r="M28" s="116"/>
      <c r="N28" s="116"/>
      <c r="O28" s="116"/>
      <c r="P28" s="116"/>
      <c r="Q28" s="116"/>
      <c r="R28" s="116"/>
      <c r="S28" s="116"/>
      <c r="T28" s="104"/>
      <c r="U28" s="105"/>
      <c r="V28" s="104"/>
      <c r="W28" s="105"/>
    </row>
    <row r="29" spans="1:23" ht="60" customHeight="1" thickBot="1" x14ac:dyDescent="0.25">
      <c r="A29" s="185"/>
      <c r="B29" s="176" t="s">
        <v>17</v>
      </c>
      <c r="C29" s="177"/>
      <c r="D29" s="117">
        <v>7.9</v>
      </c>
      <c r="E29" s="118"/>
      <c r="F29" s="117"/>
      <c r="G29" s="118"/>
      <c r="H29" s="117"/>
      <c r="I29" s="118"/>
      <c r="J29" s="117"/>
      <c r="K29" s="118"/>
      <c r="L29" s="117"/>
      <c r="M29" s="118"/>
      <c r="N29" s="117"/>
      <c r="O29" s="118"/>
      <c r="P29" s="117"/>
      <c r="Q29" s="118"/>
      <c r="R29" s="117"/>
      <c r="S29" s="118"/>
      <c r="T29" s="117"/>
      <c r="U29" s="118"/>
      <c r="V29" s="117"/>
      <c r="W29" s="118"/>
    </row>
    <row r="30" spans="1:23" ht="60" customHeight="1" thickBot="1" x14ac:dyDescent="0.25">
      <c r="A30" s="63"/>
      <c r="B30" s="172" t="s">
        <v>19</v>
      </c>
      <c r="C30" s="173"/>
      <c r="D30" s="178">
        <f>SUM(D24:E29)</f>
        <v>58.120000000000005</v>
      </c>
      <c r="E30" s="119"/>
      <c r="F30" s="119">
        <f t="shared" ref="F30" si="9">SUM(F24:G29)</f>
        <v>0</v>
      </c>
      <c r="G30" s="119"/>
      <c r="H30" s="119">
        <f t="shared" ref="H30" si="10">SUM(H24:I29)</f>
        <v>0</v>
      </c>
      <c r="I30" s="119"/>
      <c r="J30" s="119">
        <f t="shared" ref="J30" si="11">SUM(J24:K29)</f>
        <v>0</v>
      </c>
      <c r="K30" s="119"/>
      <c r="L30" s="119">
        <f t="shared" ref="L30" si="12">SUM(L24:M29)</f>
        <v>0</v>
      </c>
      <c r="M30" s="119"/>
      <c r="N30" s="119">
        <f t="shared" ref="N30" si="13">SUM(N24:O29)</f>
        <v>0</v>
      </c>
      <c r="O30" s="119"/>
      <c r="P30" s="119">
        <f t="shared" ref="P30" si="14">SUM(P24:Q29)</f>
        <v>0</v>
      </c>
      <c r="Q30" s="119"/>
      <c r="R30" s="119">
        <f t="shared" ref="R30" si="15">SUM(R24:S29)</f>
        <v>0</v>
      </c>
      <c r="S30" s="119"/>
      <c r="T30" s="99">
        <f t="shared" ref="T30" si="16">SUM(T24:U29)</f>
        <v>0</v>
      </c>
      <c r="U30" s="101"/>
      <c r="V30" s="99">
        <f t="shared" ref="V30" si="17">SUM(V24:W29)</f>
        <v>0</v>
      </c>
      <c r="W30" s="100"/>
    </row>
    <row r="31" spans="1:23" ht="60" customHeight="1" x14ac:dyDescent="0.2">
      <c r="A31" s="183" t="s">
        <v>173</v>
      </c>
      <c r="B31" s="186" t="s">
        <v>2</v>
      </c>
      <c r="C31" s="187"/>
      <c r="D31" s="179"/>
      <c r="E31" s="120"/>
      <c r="F31" s="179">
        <v>12</v>
      </c>
      <c r="G31" s="120"/>
      <c r="H31" s="120">
        <v>5</v>
      </c>
      <c r="I31" s="120"/>
      <c r="J31" s="120">
        <v>10</v>
      </c>
      <c r="K31" s="120"/>
      <c r="L31" s="120"/>
      <c r="M31" s="120"/>
      <c r="N31" s="120"/>
      <c r="O31" s="120"/>
      <c r="P31" s="120"/>
      <c r="Q31" s="120"/>
      <c r="R31" s="120"/>
      <c r="S31" s="120"/>
      <c r="T31" s="124"/>
      <c r="U31" s="125"/>
      <c r="V31" s="124"/>
      <c r="W31" s="125"/>
    </row>
    <row r="32" spans="1:23" ht="39.950000000000003" customHeight="1" x14ac:dyDescent="0.2">
      <c r="A32" s="184"/>
      <c r="B32" s="174" t="s">
        <v>3</v>
      </c>
      <c r="C32" s="175"/>
      <c r="D32" s="180"/>
      <c r="E32" s="116"/>
      <c r="F32" s="180">
        <v>20</v>
      </c>
      <c r="G32" s="116"/>
      <c r="H32" s="116">
        <v>4</v>
      </c>
      <c r="I32" s="116"/>
      <c r="J32" s="116">
        <v>30</v>
      </c>
      <c r="K32" s="116"/>
      <c r="L32" s="116"/>
      <c r="M32" s="116"/>
      <c r="N32" s="116"/>
      <c r="O32" s="116"/>
      <c r="P32" s="116"/>
      <c r="Q32" s="116"/>
      <c r="R32" s="116"/>
      <c r="S32" s="116"/>
      <c r="T32" s="104"/>
      <c r="U32" s="105"/>
      <c r="V32" s="104"/>
      <c r="W32" s="105"/>
    </row>
    <row r="33" spans="1:23" ht="39.950000000000003" customHeight="1" x14ac:dyDescent="0.2">
      <c r="A33" s="184"/>
      <c r="B33" s="174" t="s">
        <v>4</v>
      </c>
      <c r="C33" s="175"/>
      <c r="D33" s="180"/>
      <c r="E33" s="116"/>
      <c r="F33" s="180">
        <v>25</v>
      </c>
      <c r="G33" s="116"/>
      <c r="H33" s="116">
        <v>3</v>
      </c>
      <c r="I33" s="116"/>
      <c r="J33" s="116">
        <v>3</v>
      </c>
      <c r="K33" s="116"/>
      <c r="L33" s="116"/>
      <c r="M33" s="116"/>
      <c r="N33" s="116"/>
      <c r="O33" s="116"/>
      <c r="P33" s="116"/>
      <c r="Q33" s="116"/>
      <c r="R33" s="116"/>
      <c r="S33" s="116"/>
      <c r="T33" s="104"/>
      <c r="U33" s="105"/>
      <c r="V33" s="104"/>
      <c r="W33" s="105"/>
    </row>
    <row r="34" spans="1:23" ht="39.950000000000003" customHeight="1" x14ac:dyDescent="0.2">
      <c r="A34" s="184"/>
      <c r="B34" s="174" t="s">
        <v>54</v>
      </c>
      <c r="C34" s="175"/>
      <c r="D34" s="180"/>
      <c r="E34" s="116"/>
      <c r="F34" s="180">
        <v>10</v>
      </c>
      <c r="G34" s="116"/>
      <c r="H34" s="116">
        <v>2</v>
      </c>
      <c r="I34" s="116"/>
      <c r="J34" s="116">
        <v>2</v>
      </c>
      <c r="K34" s="116"/>
      <c r="L34" s="116"/>
      <c r="M34" s="116"/>
      <c r="N34" s="116"/>
      <c r="O34" s="116"/>
      <c r="P34" s="116"/>
      <c r="Q34" s="116"/>
      <c r="R34" s="116"/>
      <c r="S34" s="116"/>
      <c r="T34" s="104"/>
      <c r="U34" s="105"/>
      <c r="V34" s="104"/>
      <c r="W34" s="105"/>
    </row>
    <row r="35" spans="1:23" ht="39.950000000000003" customHeight="1" x14ac:dyDescent="0.2">
      <c r="A35" s="184"/>
      <c r="B35" s="174" t="s">
        <v>18</v>
      </c>
      <c r="C35" s="175"/>
      <c r="D35" s="180"/>
      <c r="E35" s="116"/>
      <c r="F35" s="180">
        <v>15</v>
      </c>
      <c r="G35" s="116"/>
      <c r="H35" s="116">
        <v>7</v>
      </c>
      <c r="I35" s="116"/>
      <c r="J35" s="116">
        <v>2</v>
      </c>
      <c r="K35" s="116"/>
      <c r="L35" s="116"/>
      <c r="M35" s="116"/>
      <c r="N35" s="116"/>
      <c r="O35" s="116"/>
      <c r="P35" s="116"/>
      <c r="Q35" s="116"/>
      <c r="R35" s="116"/>
      <c r="S35" s="116"/>
      <c r="T35" s="104"/>
      <c r="U35" s="105"/>
      <c r="V35" s="104"/>
      <c r="W35" s="105"/>
    </row>
    <row r="36" spans="1:23" ht="60" customHeight="1" thickBot="1" x14ac:dyDescent="0.25">
      <c r="A36" s="185"/>
      <c r="B36" s="176" t="s">
        <v>17</v>
      </c>
      <c r="C36" s="177"/>
      <c r="D36" s="181"/>
      <c r="E36" s="182"/>
      <c r="F36" s="181">
        <v>15</v>
      </c>
      <c r="G36" s="182"/>
      <c r="H36" s="182">
        <v>5</v>
      </c>
      <c r="I36" s="182"/>
      <c r="J36" s="182">
        <v>5</v>
      </c>
      <c r="K36" s="182"/>
      <c r="L36" s="182"/>
      <c r="M36" s="182"/>
      <c r="N36" s="182"/>
      <c r="O36" s="182"/>
      <c r="P36" s="182"/>
      <c r="Q36" s="182"/>
      <c r="R36" s="182"/>
      <c r="S36" s="182"/>
      <c r="T36" s="117"/>
      <c r="U36" s="118"/>
      <c r="V36" s="117"/>
      <c r="W36" s="118"/>
    </row>
    <row r="37" spans="1:23" ht="32.25" customHeight="1" thickBot="1" x14ac:dyDescent="0.25">
      <c r="A37" s="65"/>
      <c r="B37" s="201" t="s">
        <v>7</v>
      </c>
      <c r="C37" s="202"/>
      <c r="D37" s="97">
        <f>SUM(D31:E36)</f>
        <v>0</v>
      </c>
      <c r="E37" s="98"/>
      <c r="F37" s="97">
        <f>SUM(F31:G36)</f>
        <v>97</v>
      </c>
      <c r="G37" s="98"/>
      <c r="H37" s="97">
        <f>SUM(H31:I36)</f>
        <v>26</v>
      </c>
      <c r="I37" s="98"/>
      <c r="J37" s="97">
        <f>SUM(J31:K36)</f>
        <v>52</v>
      </c>
      <c r="K37" s="98"/>
      <c r="L37" s="97">
        <f>SUM(L31:M36)</f>
        <v>0</v>
      </c>
      <c r="M37" s="98"/>
      <c r="N37" s="97">
        <f>SUM(N31:O36)</f>
        <v>0</v>
      </c>
      <c r="O37" s="98"/>
      <c r="P37" s="97">
        <f>SUM(P31:Q36)</f>
        <v>0</v>
      </c>
      <c r="Q37" s="98"/>
      <c r="R37" s="97">
        <f>SUM(R31:S36)</f>
        <v>0</v>
      </c>
      <c r="S37" s="98"/>
      <c r="T37" s="97">
        <f>SUM(T31:U36)</f>
        <v>0</v>
      </c>
      <c r="U37" s="98"/>
      <c r="V37" s="97">
        <f>SUM(V31:W36)</f>
        <v>0</v>
      </c>
      <c r="W37" s="98"/>
    </row>
    <row r="38" spans="1:23" ht="84" customHeight="1" thickBot="1" x14ac:dyDescent="0.25">
      <c r="A38" s="64" t="s">
        <v>212</v>
      </c>
      <c r="B38" s="206" t="s">
        <v>172</v>
      </c>
      <c r="C38" s="207"/>
      <c r="D38" s="205"/>
      <c r="E38" s="205"/>
      <c r="F38" s="205"/>
      <c r="G38" s="205"/>
      <c r="H38" s="205"/>
      <c r="I38" s="205"/>
      <c r="J38" s="205"/>
      <c r="K38" s="205"/>
      <c r="L38" s="205">
        <v>85</v>
      </c>
      <c r="M38" s="205"/>
      <c r="N38" s="205"/>
      <c r="O38" s="205"/>
      <c r="P38" s="205"/>
      <c r="Q38" s="205"/>
      <c r="R38" s="205"/>
      <c r="S38" s="205"/>
      <c r="T38" s="205"/>
      <c r="U38" s="205"/>
      <c r="V38" s="205"/>
      <c r="W38" s="205"/>
    </row>
    <row r="39" spans="1:23" ht="32.25" customHeight="1" thickBot="1" x14ac:dyDescent="0.25">
      <c r="A39" s="142" t="s">
        <v>213</v>
      </c>
      <c r="B39" s="66" t="s">
        <v>74</v>
      </c>
      <c r="C39" s="67" t="s">
        <v>9</v>
      </c>
      <c r="D39" s="68" t="s">
        <v>8</v>
      </c>
      <c r="E39" s="69" t="s">
        <v>10</v>
      </c>
      <c r="F39" s="69" t="s">
        <v>8</v>
      </c>
      <c r="G39" s="69" t="s">
        <v>10</v>
      </c>
      <c r="H39" s="69" t="s">
        <v>8</v>
      </c>
      <c r="I39" s="69" t="s">
        <v>10</v>
      </c>
      <c r="J39" s="69" t="s">
        <v>8</v>
      </c>
      <c r="K39" s="69" t="s">
        <v>10</v>
      </c>
      <c r="L39" s="69" t="s">
        <v>8</v>
      </c>
      <c r="M39" s="69" t="s">
        <v>10</v>
      </c>
      <c r="N39" s="69" t="s">
        <v>8</v>
      </c>
      <c r="O39" s="69" t="s">
        <v>10</v>
      </c>
      <c r="P39" s="69" t="s">
        <v>8</v>
      </c>
      <c r="Q39" s="69" t="s">
        <v>10</v>
      </c>
      <c r="R39" s="69" t="s">
        <v>8</v>
      </c>
      <c r="S39" s="69" t="s">
        <v>10</v>
      </c>
      <c r="T39" s="69" t="s">
        <v>8</v>
      </c>
      <c r="U39" s="69" t="s">
        <v>10</v>
      </c>
      <c r="V39" s="69" t="s">
        <v>8</v>
      </c>
      <c r="W39" s="69" t="s">
        <v>10</v>
      </c>
    </row>
    <row r="40" spans="1:23" ht="39.950000000000003" customHeight="1" x14ac:dyDescent="0.2">
      <c r="A40" s="143"/>
      <c r="B40" s="54" t="s">
        <v>214</v>
      </c>
      <c r="C40" s="56">
        <v>0</v>
      </c>
      <c r="D40" s="46"/>
      <c r="E40" s="70">
        <f>D40*$C40</f>
        <v>0</v>
      </c>
      <c r="F40" s="29"/>
      <c r="G40" s="70">
        <f>F40*$C40</f>
        <v>0</v>
      </c>
      <c r="H40" s="29"/>
      <c r="I40" s="70">
        <f>H40*$C40</f>
        <v>0</v>
      </c>
      <c r="J40" s="29"/>
      <c r="K40" s="70">
        <f>J40*$C40</f>
        <v>0</v>
      </c>
      <c r="L40" s="29"/>
      <c r="M40" s="70">
        <f>L40*$C40</f>
        <v>0</v>
      </c>
      <c r="N40" s="29"/>
      <c r="O40" s="70">
        <f>N40*$C40</f>
        <v>0</v>
      </c>
      <c r="P40" s="29"/>
      <c r="Q40" s="70">
        <f>P40*$C40</f>
        <v>0</v>
      </c>
      <c r="R40" s="29"/>
      <c r="S40" s="70">
        <f>R40*$C40</f>
        <v>0</v>
      </c>
      <c r="T40" s="29"/>
      <c r="U40" s="70">
        <f>T40*$C40</f>
        <v>0</v>
      </c>
      <c r="V40" s="29"/>
      <c r="W40" s="70">
        <f>V40*$C40</f>
        <v>0</v>
      </c>
    </row>
    <row r="41" spans="1:23" ht="39.950000000000003" customHeight="1" x14ac:dyDescent="0.2">
      <c r="A41" s="143"/>
      <c r="B41" s="54" t="s">
        <v>215</v>
      </c>
      <c r="C41" s="56">
        <v>0</v>
      </c>
      <c r="D41" s="46"/>
      <c r="E41" s="70">
        <f>D41*$C41</f>
        <v>0</v>
      </c>
      <c r="F41" s="29"/>
      <c r="G41" s="70">
        <f>F41*$C41</f>
        <v>0</v>
      </c>
      <c r="H41" s="29"/>
      <c r="I41" s="70">
        <f>H41*$C41</f>
        <v>0</v>
      </c>
      <c r="J41" s="29"/>
      <c r="K41" s="70">
        <f>J41*$C41</f>
        <v>0</v>
      </c>
      <c r="L41" s="29"/>
      <c r="M41" s="70">
        <f>L41*$C41</f>
        <v>0</v>
      </c>
      <c r="N41" s="29"/>
      <c r="O41" s="70">
        <f>N41*$C41</f>
        <v>0</v>
      </c>
      <c r="P41" s="29"/>
      <c r="Q41" s="70">
        <f>P41*$C41</f>
        <v>0</v>
      </c>
      <c r="R41" s="29"/>
      <c r="S41" s="70">
        <f>R41*$C41</f>
        <v>0</v>
      </c>
      <c r="T41" s="29"/>
      <c r="U41" s="70">
        <f>T41*$C41</f>
        <v>0</v>
      </c>
      <c r="V41" s="29"/>
      <c r="W41" s="70">
        <f>V41*$C41</f>
        <v>0</v>
      </c>
    </row>
    <row r="42" spans="1:23" ht="39.950000000000003" customHeight="1" x14ac:dyDescent="0.2">
      <c r="A42" s="143"/>
      <c r="B42" s="54" t="s">
        <v>194</v>
      </c>
      <c r="C42" s="56">
        <v>5.3999999999999999E-2</v>
      </c>
      <c r="D42" s="46"/>
      <c r="E42" s="70">
        <f>D42*$C42</f>
        <v>0</v>
      </c>
      <c r="F42" s="29">
        <v>350</v>
      </c>
      <c r="G42" s="70">
        <f>F42*$C42</f>
        <v>18.899999999999999</v>
      </c>
      <c r="H42" s="29"/>
      <c r="I42" s="70">
        <f>H42*$C42</f>
        <v>0</v>
      </c>
      <c r="J42" s="29"/>
      <c r="K42" s="70">
        <f>J42*$C42</f>
        <v>0</v>
      </c>
      <c r="L42" s="29"/>
      <c r="M42" s="70">
        <f>L42*$C42</f>
        <v>0</v>
      </c>
      <c r="N42" s="29"/>
      <c r="O42" s="70">
        <f>N42*$C42</f>
        <v>0</v>
      </c>
      <c r="P42" s="29"/>
      <c r="Q42" s="70">
        <f>P42*$C42</f>
        <v>0</v>
      </c>
      <c r="R42" s="29"/>
      <c r="S42" s="70">
        <f>R42*$C42</f>
        <v>0</v>
      </c>
      <c r="T42" s="29"/>
      <c r="U42" s="70">
        <f>T42*$C42</f>
        <v>0</v>
      </c>
      <c r="V42" s="29"/>
      <c r="W42" s="70">
        <f>V42*$C42</f>
        <v>0</v>
      </c>
    </row>
    <row r="43" spans="1:23" ht="39.950000000000003" customHeight="1" x14ac:dyDescent="0.2">
      <c r="A43" s="143"/>
      <c r="B43" s="54" t="s">
        <v>198</v>
      </c>
      <c r="C43" s="56">
        <v>0.04</v>
      </c>
      <c r="D43" s="46">
        <v>100</v>
      </c>
      <c r="E43" s="70">
        <f t="shared" ref="E43:G56" si="18">D43*$C43</f>
        <v>4</v>
      </c>
      <c r="F43" s="29"/>
      <c r="G43" s="70">
        <f t="shared" si="18"/>
        <v>0</v>
      </c>
      <c r="H43" s="29">
        <v>100</v>
      </c>
      <c r="I43" s="70">
        <f t="shared" ref="I43" si="19">H43*$C43</f>
        <v>4</v>
      </c>
      <c r="J43" s="29"/>
      <c r="K43" s="70">
        <f t="shared" ref="K43" si="20">J43*$C43</f>
        <v>0</v>
      </c>
      <c r="L43" s="29"/>
      <c r="M43" s="70">
        <f t="shared" ref="M43" si="21">L43*$C43</f>
        <v>0</v>
      </c>
      <c r="N43" s="29"/>
      <c r="O43" s="70">
        <f t="shared" ref="O43" si="22">N43*$C43</f>
        <v>0</v>
      </c>
      <c r="P43" s="29"/>
      <c r="Q43" s="70">
        <f t="shared" ref="Q43" si="23">P43*$C43</f>
        <v>0</v>
      </c>
      <c r="R43" s="29"/>
      <c r="S43" s="70">
        <f t="shared" ref="S43" si="24">R43*$C43</f>
        <v>0</v>
      </c>
      <c r="T43" s="29"/>
      <c r="U43" s="70">
        <f t="shared" ref="U43" si="25">T43*$C43</f>
        <v>0</v>
      </c>
      <c r="V43" s="29"/>
      <c r="W43" s="70">
        <f t="shared" ref="W43" si="26">V43*$C43</f>
        <v>0</v>
      </c>
    </row>
    <row r="44" spans="1:23" ht="58.5" customHeight="1" x14ac:dyDescent="0.2">
      <c r="A44" s="143"/>
      <c r="B44" s="54" t="s">
        <v>199</v>
      </c>
      <c r="C44" s="56">
        <v>0.12</v>
      </c>
      <c r="D44" s="46"/>
      <c r="E44" s="70">
        <f t="shared" si="18"/>
        <v>0</v>
      </c>
      <c r="F44" s="29"/>
      <c r="G44" s="70">
        <f t="shared" si="18"/>
        <v>0</v>
      </c>
      <c r="H44" s="29"/>
      <c r="I44" s="70">
        <f t="shared" ref="I44:I54" si="27">H44*$C44</f>
        <v>0</v>
      </c>
      <c r="J44" s="29">
        <v>150</v>
      </c>
      <c r="K44" s="70">
        <f>J44*$C44</f>
        <v>18</v>
      </c>
      <c r="L44" s="29"/>
      <c r="M44" s="70">
        <f t="shared" ref="M44:M54" si="28">L44*$C44</f>
        <v>0</v>
      </c>
      <c r="N44" s="29"/>
      <c r="O44" s="70">
        <f t="shared" ref="O44:O54" si="29">N44*$C44</f>
        <v>0</v>
      </c>
      <c r="P44" s="29"/>
      <c r="Q44" s="70">
        <f t="shared" ref="Q44:Q52" si="30">P44*$C44</f>
        <v>0</v>
      </c>
      <c r="R44" s="29"/>
      <c r="S44" s="70">
        <f t="shared" ref="S44:S50" si="31">R44*$C44</f>
        <v>0</v>
      </c>
      <c r="T44" s="29"/>
      <c r="U44" s="70">
        <f t="shared" ref="U44:U48" si="32">T44*$C44</f>
        <v>0</v>
      </c>
      <c r="V44" s="29"/>
      <c r="W44" s="70">
        <f t="shared" ref="W44:W56" si="33">V44*$C44</f>
        <v>0</v>
      </c>
    </row>
    <row r="45" spans="1:23" ht="58.5" customHeight="1" x14ac:dyDescent="0.2">
      <c r="A45" s="143"/>
      <c r="B45" s="54" t="s">
        <v>219</v>
      </c>
      <c r="C45" s="56">
        <v>0</v>
      </c>
      <c r="D45" s="46"/>
      <c r="E45" s="70">
        <f t="shared" ref="E45:E46" si="34">D45*$C45</f>
        <v>0</v>
      </c>
      <c r="F45" s="29"/>
      <c r="G45" s="70">
        <f t="shared" ref="G45:G46" si="35">F45*$C45</f>
        <v>0</v>
      </c>
      <c r="H45" s="29"/>
      <c r="I45" s="70">
        <f t="shared" ref="I45:I46" si="36">H45*$C45</f>
        <v>0</v>
      </c>
      <c r="J45" s="29"/>
      <c r="K45" s="70">
        <f>J45*$C45</f>
        <v>0</v>
      </c>
      <c r="L45" s="29"/>
      <c r="M45" s="70">
        <f t="shared" ref="M45:M46" si="37">L45*$C45</f>
        <v>0</v>
      </c>
      <c r="N45" s="29"/>
      <c r="O45" s="70">
        <f t="shared" ref="O45:O46" si="38">N45*$C45</f>
        <v>0</v>
      </c>
      <c r="P45" s="29"/>
      <c r="Q45" s="70">
        <f t="shared" ref="Q45:Q46" si="39">P45*$C45</f>
        <v>0</v>
      </c>
      <c r="R45" s="29"/>
      <c r="S45" s="70">
        <f t="shared" ref="S45:S46" si="40">R45*$C45</f>
        <v>0</v>
      </c>
      <c r="T45" s="29"/>
      <c r="U45" s="70">
        <f t="shared" ref="U45:U46" si="41">T45*$C45</f>
        <v>0</v>
      </c>
      <c r="V45" s="29"/>
      <c r="W45" s="70">
        <f t="shared" ref="W45:W46" si="42">V45*$C45</f>
        <v>0</v>
      </c>
    </row>
    <row r="46" spans="1:23" ht="58.5" customHeight="1" x14ac:dyDescent="0.2">
      <c r="A46" s="143"/>
      <c r="B46" s="54" t="s">
        <v>216</v>
      </c>
      <c r="C46" s="56">
        <v>0</v>
      </c>
      <c r="D46" s="46"/>
      <c r="E46" s="70">
        <f t="shared" si="34"/>
        <v>0</v>
      </c>
      <c r="F46" s="29"/>
      <c r="G46" s="70">
        <f t="shared" si="35"/>
        <v>0</v>
      </c>
      <c r="H46" s="29"/>
      <c r="I46" s="70">
        <f t="shared" si="36"/>
        <v>0</v>
      </c>
      <c r="J46" s="29"/>
      <c r="K46" s="70">
        <f>J46*$C46</f>
        <v>0</v>
      </c>
      <c r="L46" s="29"/>
      <c r="M46" s="70">
        <f t="shared" si="37"/>
        <v>0</v>
      </c>
      <c r="N46" s="29"/>
      <c r="O46" s="70">
        <f t="shared" si="38"/>
        <v>0</v>
      </c>
      <c r="P46" s="29"/>
      <c r="Q46" s="70">
        <f t="shared" si="39"/>
        <v>0</v>
      </c>
      <c r="R46" s="29"/>
      <c r="S46" s="70">
        <f t="shared" si="40"/>
        <v>0</v>
      </c>
      <c r="T46" s="29"/>
      <c r="U46" s="70">
        <f t="shared" si="41"/>
        <v>0</v>
      </c>
      <c r="V46" s="29"/>
      <c r="W46" s="70">
        <f t="shared" si="42"/>
        <v>0</v>
      </c>
    </row>
    <row r="47" spans="1:23" ht="58.5" customHeight="1" x14ac:dyDescent="0.2">
      <c r="A47" s="143"/>
      <c r="B47" s="54" t="s">
        <v>216</v>
      </c>
      <c r="C47" s="56">
        <v>0</v>
      </c>
      <c r="D47" s="46"/>
      <c r="E47" s="70">
        <f t="shared" ref="E47" si="43">D47*$C47</f>
        <v>0</v>
      </c>
      <c r="F47" s="29"/>
      <c r="G47" s="70">
        <f t="shared" ref="G47" si="44">F47*$C47</f>
        <v>0</v>
      </c>
      <c r="H47" s="29"/>
      <c r="I47" s="70">
        <f t="shared" ref="I47" si="45">H47*$C47</f>
        <v>0</v>
      </c>
      <c r="J47" s="29"/>
      <c r="K47" s="70">
        <f>J47*$C47</f>
        <v>0</v>
      </c>
      <c r="L47" s="29"/>
      <c r="M47" s="70">
        <f t="shared" ref="M47" si="46">L47*$C47</f>
        <v>0</v>
      </c>
      <c r="N47" s="29"/>
      <c r="O47" s="70">
        <f t="shared" ref="O47" si="47">N47*$C47</f>
        <v>0</v>
      </c>
      <c r="P47" s="29"/>
      <c r="Q47" s="70">
        <f t="shared" ref="Q47" si="48">P47*$C47</f>
        <v>0</v>
      </c>
      <c r="R47" s="29"/>
      <c r="S47" s="70">
        <f t="shared" ref="S47" si="49">R47*$C47</f>
        <v>0</v>
      </c>
      <c r="T47" s="29"/>
      <c r="U47" s="70">
        <f t="shared" ref="U47" si="50">T47*$C47</f>
        <v>0</v>
      </c>
      <c r="V47" s="29"/>
      <c r="W47" s="70">
        <f t="shared" ref="W47" si="51">V47*$C47</f>
        <v>0</v>
      </c>
    </row>
    <row r="48" spans="1:23" ht="42" customHeight="1" x14ac:dyDescent="0.2">
      <c r="A48" s="143"/>
      <c r="B48" s="54" t="s">
        <v>200</v>
      </c>
      <c r="C48" s="56">
        <v>2E-3</v>
      </c>
      <c r="D48" s="46"/>
      <c r="E48" s="70">
        <f t="shared" si="18"/>
        <v>0</v>
      </c>
      <c r="F48" s="29">
        <v>250</v>
      </c>
      <c r="G48" s="70">
        <f t="shared" si="18"/>
        <v>0.5</v>
      </c>
      <c r="H48" s="29">
        <v>200</v>
      </c>
      <c r="I48" s="70">
        <f t="shared" si="27"/>
        <v>0.4</v>
      </c>
      <c r="J48" s="29"/>
      <c r="K48" s="70">
        <f t="shared" ref="K48:K54" si="52">J48*$C48</f>
        <v>0</v>
      </c>
      <c r="L48" s="29"/>
      <c r="M48" s="70">
        <f t="shared" si="28"/>
        <v>0</v>
      </c>
      <c r="N48" s="29"/>
      <c r="O48" s="70">
        <f t="shared" si="29"/>
        <v>0</v>
      </c>
      <c r="P48" s="29"/>
      <c r="Q48" s="70">
        <f t="shared" si="30"/>
        <v>0</v>
      </c>
      <c r="R48" s="29"/>
      <c r="S48" s="70">
        <f t="shared" si="31"/>
        <v>0</v>
      </c>
      <c r="T48" s="29"/>
      <c r="U48" s="70">
        <f t="shared" si="32"/>
        <v>0</v>
      </c>
      <c r="V48" s="29"/>
      <c r="W48" s="70">
        <f t="shared" si="33"/>
        <v>0</v>
      </c>
    </row>
    <row r="49" spans="1:23" ht="57.75" customHeight="1" x14ac:dyDescent="0.2">
      <c r="A49" s="143"/>
      <c r="B49" s="54" t="s">
        <v>201</v>
      </c>
      <c r="C49" s="57">
        <v>8.0000000000000002E-3</v>
      </c>
      <c r="D49" s="46"/>
      <c r="E49" s="70">
        <f t="shared" si="18"/>
        <v>0</v>
      </c>
      <c r="F49" s="29"/>
      <c r="G49" s="70">
        <f t="shared" si="18"/>
        <v>0</v>
      </c>
      <c r="H49" s="29"/>
      <c r="I49" s="70">
        <f t="shared" si="27"/>
        <v>0</v>
      </c>
      <c r="J49" s="29"/>
      <c r="K49" s="70">
        <f t="shared" si="52"/>
        <v>0</v>
      </c>
      <c r="L49" s="29">
        <v>200</v>
      </c>
      <c r="M49" s="70">
        <f t="shared" si="28"/>
        <v>1.6</v>
      </c>
      <c r="N49" s="29"/>
      <c r="O49" s="70">
        <f t="shared" si="29"/>
        <v>0</v>
      </c>
      <c r="P49" s="29"/>
      <c r="Q49" s="70">
        <f t="shared" si="30"/>
        <v>0</v>
      </c>
      <c r="R49" s="29"/>
      <c r="S49" s="70">
        <f t="shared" si="31"/>
        <v>0</v>
      </c>
      <c r="T49" s="29"/>
      <c r="U49" s="70">
        <f t="shared" ref="U49" si="53">T49*$C49</f>
        <v>0</v>
      </c>
      <c r="V49" s="29"/>
      <c r="W49" s="70">
        <f t="shared" si="33"/>
        <v>0</v>
      </c>
    </row>
    <row r="50" spans="1:23" ht="52.5" customHeight="1" x14ac:dyDescent="0.2">
      <c r="A50" s="143"/>
      <c r="B50" s="54" t="s">
        <v>202</v>
      </c>
      <c r="C50" s="56">
        <v>4.0000000000000001E-3</v>
      </c>
      <c r="D50" s="33">
        <v>350</v>
      </c>
      <c r="E50" s="70">
        <f t="shared" si="18"/>
        <v>1.4000000000000001</v>
      </c>
      <c r="F50" s="29"/>
      <c r="G50" s="70">
        <f t="shared" si="18"/>
        <v>0</v>
      </c>
      <c r="H50" s="29"/>
      <c r="I50" s="70">
        <f t="shared" si="27"/>
        <v>0</v>
      </c>
      <c r="J50" s="29"/>
      <c r="K50" s="70">
        <f t="shared" si="52"/>
        <v>0</v>
      </c>
      <c r="L50" s="29">
        <v>300</v>
      </c>
      <c r="M50" s="70">
        <f t="shared" si="28"/>
        <v>1.2</v>
      </c>
      <c r="N50" s="29"/>
      <c r="O50" s="70">
        <f t="shared" si="29"/>
        <v>0</v>
      </c>
      <c r="P50" s="29"/>
      <c r="Q50" s="70">
        <f t="shared" si="30"/>
        <v>0</v>
      </c>
      <c r="R50" s="29"/>
      <c r="S50" s="70">
        <f t="shared" si="31"/>
        <v>0</v>
      </c>
      <c r="T50" s="29"/>
      <c r="U50" s="70">
        <f t="shared" ref="U50:U54" si="54">T50*$C50</f>
        <v>0</v>
      </c>
      <c r="V50" s="29"/>
      <c r="W50" s="70">
        <f t="shared" si="33"/>
        <v>0</v>
      </c>
    </row>
    <row r="51" spans="1:23" ht="52.5" customHeight="1" x14ac:dyDescent="0.2">
      <c r="A51" s="143"/>
      <c r="B51" s="54" t="s">
        <v>217</v>
      </c>
      <c r="C51" s="56">
        <v>0</v>
      </c>
      <c r="D51" s="33"/>
      <c r="E51" s="70">
        <f t="shared" ref="E51" si="55">D51*$C51</f>
        <v>0</v>
      </c>
      <c r="F51" s="29"/>
      <c r="G51" s="70">
        <f t="shared" ref="G51" si="56">F51*$C51</f>
        <v>0</v>
      </c>
      <c r="H51" s="29"/>
      <c r="I51" s="70">
        <f t="shared" ref="I51" si="57">H51*$C51</f>
        <v>0</v>
      </c>
      <c r="J51" s="29"/>
      <c r="K51" s="70">
        <f t="shared" ref="K51" si="58">J51*$C51</f>
        <v>0</v>
      </c>
      <c r="L51" s="29"/>
      <c r="M51" s="70">
        <f t="shared" ref="M51" si="59">L51*$C51</f>
        <v>0</v>
      </c>
      <c r="N51" s="29"/>
      <c r="O51" s="70">
        <f t="shared" ref="O51" si="60">N51*$C51</f>
        <v>0</v>
      </c>
      <c r="P51" s="29"/>
      <c r="Q51" s="70">
        <f t="shared" ref="Q51" si="61">P51*$C51</f>
        <v>0</v>
      </c>
      <c r="R51" s="29"/>
      <c r="S51" s="70">
        <f t="shared" ref="S51" si="62">R51*$C51</f>
        <v>0</v>
      </c>
      <c r="T51" s="29"/>
      <c r="U51" s="70">
        <f t="shared" ref="U51" si="63">T51*$C51</f>
        <v>0</v>
      </c>
      <c r="V51" s="29"/>
      <c r="W51" s="70">
        <f t="shared" ref="W51" si="64">V51*$C51</f>
        <v>0</v>
      </c>
    </row>
    <row r="52" spans="1:23" ht="62.25" customHeight="1" x14ac:dyDescent="0.2">
      <c r="A52" s="143"/>
      <c r="B52" s="54" t="s">
        <v>197</v>
      </c>
      <c r="C52" s="56">
        <v>0.06</v>
      </c>
      <c r="D52" s="46">
        <v>150</v>
      </c>
      <c r="E52" s="70">
        <f t="shared" si="18"/>
        <v>9</v>
      </c>
      <c r="F52" s="29"/>
      <c r="G52" s="70">
        <f t="shared" si="18"/>
        <v>0</v>
      </c>
      <c r="H52" s="29"/>
      <c r="I52" s="70">
        <f t="shared" si="27"/>
        <v>0</v>
      </c>
      <c r="J52" s="29"/>
      <c r="K52" s="70">
        <f t="shared" si="52"/>
        <v>0</v>
      </c>
      <c r="L52" s="29"/>
      <c r="M52" s="70">
        <f t="shared" si="28"/>
        <v>0</v>
      </c>
      <c r="N52" s="29"/>
      <c r="O52" s="70">
        <f t="shared" si="29"/>
        <v>0</v>
      </c>
      <c r="P52" s="29"/>
      <c r="Q52" s="70">
        <f t="shared" si="30"/>
        <v>0</v>
      </c>
      <c r="R52" s="29"/>
      <c r="S52" s="70">
        <f>R52*$C52</f>
        <v>0</v>
      </c>
      <c r="T52" s="29"/>
      <c r="U52" s="70">
        <f t="shared" si="54"/>
        <v>0</v>
      </c>
      <c r="V52" s="29"/>
      <c r="W52" s="70">
        <f t="shared" si="33"/>
        <v>0</v>
      </c>
    </row>
    <row r="53" spans="1:23" ht="59.25" customHeight="1" x14ac:dyDescent="0.2">
      <c r="A53" s="143"/>
      <c r="B53" s="54" t="s">
        <v>195</v>
      </c>
      <c r="C53" s="56">
        <v>0.03</v>
      </c>
      <c r="D53" s="46">
        <v>150</v>
      </c>
      <c r="E53" s="70">
        <f t="shared" si="18"/>
        <v>4.5</v>
      </c>
      <c r="F53" s="29">
        <v>370</v>
      </c>
      <c r="G53" s="70">
        <f t="shared" si="18"/>
        <v>11.1</v>
      </c>
      <c r="H53" s="29">
        <v>200</v>
      </c>
      <c r="I53" s="70">
        <f t="shared" si="27"/>
        <v>6</v>
      </c>
      <c r="J53" s="29"/>
      <c r="K53" s="70">
        <f t="shared" si="52"/>
        <v>0</v>
      </c>
      <c r="L53" s="29"/>
      <c r="M53" s="70">
        <f t="shared" si="28"/>
        <v>0</v>
      </c>
      <c r="N53" s="29"/>
      <c r="O53" s="70">
        <f t="shared" si="29"/>
        <v>0</v>
      </c>
      <c r="P53" s="29"/>
      <c r="Q53" s="70">
        <f t="shared" ref="Q53" si="65">P53*$C53</f>
        <v>0</v>
      </c>
      <c r="R53" s="29"/>
      <c r="S53" s="70">
        <f t="shared" ref="S53" si="66">R53*$C53</f>
        <v>0</v>
      </c>
      <c r="T53" s="29"/>
      <c r="U53" s="70">
        <f t="shared" si="54"/>
        <v>0</v>
      </c>
      <c r="V53" s="29"/>
      <c r="W53" s="70">
        <f t="shared" si="33"/>
        <v>0</v>
      </c>
    </row>
    <row r="54" spans="1:23" ht="39.950000000000003" customHeight="1" x14ac:dyDescent="0.2">
      <c r="A54" s="143"/>
      <c r="B54" s="54" t="s">
        <v>196</v>
      </c>
      <c r="C54" s="56">
        <v>0.09</v>
      </c>
      <c r="D54" s="46"/>
      <c r="E54" s="70">
        <f t="shared" si="18"/>
        <v>0</v>
      </c>
      <c r="F54" s="29"/>
      <c r="G54" s="70">
        <f t="shared" si="18"/>
        <v>0</v>
      </c>
      <c r="H54" s="29"/>
      <c r="I54" s="70">
        <f t="shared" si="27"/>
        <v>0</v>
      </c>
      <c r="J54" s="29"/>
      <c r="K54" s="70">
        <f t="shared" si="52"/>
        <v>0</v>
      </c>
      <c r="L54" s="29"/>
      <c r="M54" s="70">
        <f t="shared" si="28"/>
        <v>0</v>
      </c>
      <c r="N54" s="29"/>
      <c r="O54" s="70">
        <f t="shared" si="29"/>
        <v>0</v>
      </c>
      <c r="P54" s="29"/>
      <c r="Q54" s="70">
        <f t="shared" ref="Q54" si="67">P54*$C54</f>
        <v>0</v>
      </c>
      <c r="R54" s="29"/>
      <c r="S54" s="70">
        <f t="shared" ref="S54" si="68">R54*$C54</f>
        <v>0</v>
      </c>
      <c r="T54" s="29"/>
      <c r="U54" s="70">
        <f t="shared" si="54"/>
        <v>0</v>
      </c>
      <c r="V54" s="29"/>
      <c r="W54" s="70">
        <f t="shared" si="33"/>
        <v>0</v>
      </c>
    </row>
    <row r="55" spans="1:23" ht="39.950000000000003" customHeight="1" x14ac:dyDescent="0.2">
      <c r="A55" s="143"/>
      <c r="B55" s="54" t="s">
        <v>218</v>
      </c>
      <c r="C55" s="56">
        <v>0</v>
      </c>
      <c r="D55" s="46"/>
      <c r="E55" s="70">
        <f t="shared" ref="E55" si="69">D55*$C55</f>
        <v>0</v>
      </c>
      <c r="F55" s="29"/>
      <c r="G55" s="70">
        <f t="shared" ref="G55" si="70">F55*$C55</f>
        <v>0</v>
      </c>
      <c r="H55" s="29"/>
      <c r="I55" s="70">
        <f t="shared" ref="I55" si="71">H55*$C55</f>
        <v>0</v>
      </c>
      <c r="J55" s="29"/>
      <c r="K55" s="70">
        <f t="shared" ref="K55" si="72">J55*$C55</f>
        <v>0</v>
      </c>
      <c r="L55" s="29"/>
      <c r="M55" s="70">
        <f t="shared" ref="M55" si="73">L55*$C55</f>
        <v>0</v>
      </c>
      <c r="N55" s="29"/>
      <c r="O55" s="70">
        <f t="shared" ref="O55" si="74">N55*$C55</f>
        <v>0</v>
      </c>
      <c r="P55" s="29"/>
      <c r="Q55" s="70">
        <f t="shared" ref="Q55" si="75">P55*$C55</f>
        <v>0</v>
      </c>
      <c r="R55" s="29"/>
      <c r="S55" s="70">
        <f t="shared" ref="S55" si="76">R55*$C55</f>
        <v>0</v>
      </c>
      <c r="T55" s="29"/>
      <c r="U55" s="70">
        <f t="shared" ref="U55" si="77">T55*$C55</f>
        <v>0</v>
      </c>
      <c r="V55" s="29"/>
      <c r="W55" s="70">
        <f t="shared" ref="W55" si="78">V55*$C55</f>
        <v>0</v>
      </c>
    </row>
    <row r="56" spans="1:23" ht="39.950000000000003" customHeight="1" thickBot="1" x14ac:dyDescent="0.25">
      <c r="A56" s="143"/>
      <c r="B56" s="55" t="s">
        <v>12</v>
      </c>
      <c r="C56" s="56">
        <v>1.5E-3</v>
      </c>
      <c r="D56" s="46"/>
      <c r="E56" s="70">
        <f t="shared" si="18"/>
        <v>0</v>
      </c>
      <c r="F56" s="29"/>
      <c r="G56" s="70">
        <f t="shared" si="18"/>
        <v>0</v>
      </c>
      <c r="H56" s="29"/>
      <c r="I56" s="70">
        <f t="shared" ref="I56" si="79">H56*$C56</f>
        <v>0</v>
      </c>
      <c r="J56" s="29"/>
      <c r="K56" s="70">
        <f t="shared" ref="K56" si="80">J56*$C56</f>
        <v>0</v>
      </c>
      <c r="L56" s="29"/>
      <c r="M56" s="70">
        <f t="shared" ref="M56" si="81">L56*$C56</f>
        <v>0</v>
      </c>
      <c r="N56" s="29"/>
      <c r="O56" s="70">
        <f t="shared" ref="O56" si="82">N56*$C56</f>
        <v>0</v>
      </c>
      <c r="P56" s="29"/>
      <c r="Q56" s="70">
        <f t="shared" ref="Q56" si="83">P56*$C56</f>
        <v>0</v>
      </c>
      <c r="R56" s="29"/>
      <c r="S56" s="70">
        <f t="shared" ref="S56" si="84">R56*$C56</f>
        <v>0</v>
      </c>
      <c r="T56" s="29"/>
      <c r="U56" s="70">
        <f t="shared" ref="U56" si="85">T56*$C56</f>
        <v>0</v>
      </c>
      <c r="V56" s="29"/>
      <c r="W56" s="70">
        <f t="shared" si="33"/>
        <v>0</v>
      </c>
    </row>
    <row r="57" spans="1:23" ht="32.25" customHeight="1" thickBot="1" x14ac:dyDescent="0.25">
      <c r="A57" s="144"/>
      <c r="B57" s="203" t="s">
        <v>11</v>
      </c>
      <c r="C57" s="204"/>
      <c r="D57" s="71"/>
      <c r="E57" s="72">
        <f>SUM(E42:E56)</f>
        <v>18.899999999999999</v>
      </c>
      <c r="F57" s="73"/>
      <c r="G57" s="72">
        <f>SUM(G42:G56)</f>
        <v>30.5</v>
      </c>
      <c r="H57" s="73"/>
      <c r="I57" s="72">
        <f>SUM(I42:I56)</f>
        <v>10.4</v>
      </c>
      <c r="J57" s="74"/>
      <c r="K57" s="72">
        <f>SUM(K42:K56)</f>
        <v>18</v>
      </c>
      <c r="L57" s="74"/>
      <c r="M57" s="72">
        <f>SUM(M42:M56)</f>
        <v>2.8</v>
      </c>
      <c r="N57" s="74"/>
      <c r="O57" s="72">
        <f>SUM(O42:O56)</f>
        <v>0</v>
      </c>
      <c r="P57" s="73"/>
      <c r="Q57" s="72">
        <f>SUM(Q42:Q56)</f>
        <v>0</v>
      </c>
      <c r="R57" s="73"/>
      <c r="S57" s="72">
        <f>SUM(S42:S56)</f>
        <v>0</v>
      </c>
      <c r="T57" s="34"/>
      <c r="U57" s="72">
        <f>SUM(U42:U56)</f>
        <v>0</v>
      </c>
      <c r="V57" s="34"/>
      <c r="W57" s="72">
        <f>SUM(W42:W56)</f>
        <v>0</v>
      </c>
    </row>
    <row r="58" spans="1:23" ht="32.25" customHeight="1" x14ac:dyDescent="0.2">
      <c r="A58" s="151" t="s">
        <v>176</v>
      </c>
      <c r="B58" s="154" t="s">
        <v>2</v>
      </c>
      <c r="C58" s="155"/>
      <c r="D58" s="94">
        <f>IF(D31=0,D17+D24-(E40+E41),D31-(E40+E41))</f>
        <v>9.66</v>
      </c>
      <c r="E58" s="95"/>
      <c r="F58" s="94">
        <f>IF(F31=0,F17+F24-(G40+G41),F31-(G40+G41))</f>
        <v>12</v>
      </c>
      <c r="G58" s="95"/>
      <c r="H58" s="94">
        <f>IF(H31=0,H17+H24-(I40+I41),H31-(I40+I41))</f>
        <v>5</v>
      </c>
      <c r="I58" s="95"/>
      <c r="J58" s="94">
        <f>IF(J31=0,J17+J24-(K40+K41),J31-(K40+K41))</f>
        <v>10</v>
      </c>
      <c r="K58" s="95"/>
      <c r="L58" s="94">
        <f>IF(L31=0,L17+L24-(M40+M41),L31-(M40+M41))</f>
        <v>0</v>
      </c>
      <c r="M58" s="95"/>
      <c r="N58" s="94">
        <f>IF(N31=0,N17+N24-(O40+O41),N31-(O40+O41))</f>
        <v>0</v>
      </c>
      <c r="O58" s="95"/>
      <c r="P58" s="94">
        <f>IF(P31=0,P17+P24-(Q40+Q41),P31-(Q40+Q41))</f>
        <v>0</v>
      </c>
      <c r="Q58" s="95"/>
      <c r="R58" s="94">
        <f>IF(R31=0,R17+R24-(S40+S41),R31-(S40+S41))</f>
        <v>0</v>
      </c>
      <c r="S58" s="95"/>
      <c r="T58" s="94">
        <f>IF(T31=0,T17+T24-(U40+U41),T31-(U40+U41))</f>
        <v>0</v>
      </c>
      <c r="U58" s="96"/>
      <c r="V58" s="94">
        <f>IF(V31=0,V17+V24-(W40+W41),V31-(W40+W41))</f>
        <v>0</v>
      </c>
      <c r="W58" s="95"/>
    </row>
    <row r="59" spans="1:23" ht="32.25" customHeight="1" x14ac:dyDescent="0.2">
      <c r="A59" s="152"/>
      <c r="B59" s="149" t="s">
        <v>3</v>
      </c>
      <c r="C59" s="150"/>
      <c r="D59" s="91">
        <f>IF(D32=0,D18+D25-(E42+E43+E44+E45),D32-(E42+E43+E44+E45))</f>
        <v>17.310000000000002</v>
      </c>
      <c r="E59" s="92"/>
      <c r="F59" s="91">
        <f>IF(F32=0,F18+F25-(G42+G43+G44+G45),F32-(G42+G43+G44+G45))</f>
        <v>1.1000000000000014</v>
      </c>
      <c r="G59" s="92"/>
      <c r="H59" s="91">
        <f>IF(H32=0,H18+H25-(I42+I43+I44+I45),H32-(I42+I43+I44+I45))</f>
        <v>0</v>
      </c>
      <c r="I59" s="92"/>
      <c r="J59" s="91">
        <f>IF(J32=0,J18+J25-(K42+K43+K44+K45),J32-(K42+K43+K44+K45))</f>
        <v>12</v>
      </c>
      <c r="K59" s="92"/>
      <c r="L59" s="91">
        <f>IF(L32=0,L18+L25-(M42+M43+M44+M45),L32-(M42+M43+M44+M45))</f>
        <v>0</v>
      </c>
      <c r="M59" s="92"/>
      <c r="N59" s="91">
        <f>IF(N32=0,N18+N25-(O42+O43+O44+O45),N32-(O42+O43+O44+O45))</f>
        <v>0</v>
      </c>
      <c r="O59" s="92"/>
      <c r="P59" s="91">
        <f>IF(P32=0,P18+P25-(Q42+Q43+Q44+Q45),P32-(Q42+Q43+Q44+Q45))</f>
        <v>0</v>
      </c>
      <c r="Q59" s="92"/>
      <c r="R59" s="91">
        <f>IF(R32=0,R18+R25-(S42+S43+S44+S45),R32-(S42+S43+S44+S45))</f>
        <v>0</v>
      </c>
      <c r="S59" s="92"/>
      <c r="T59" s="91">
        <f>IF(T32=0,T18+T25-(U42+U43+U44+U45),T32-(U42+U43+U44+U45))</f>
        <v>0</v>
      </c>
      <c r="U59" s="93"/>
      <c r="V59" s="91">
        <f>IF(V32=0,V18+V25-(W42+W43+W44+W45),V32-(W42+W43+W44+W45))</f>
        <v>0</v>
      </c>
      <c r="W59" s="92"/>
    </row>
    <row r="60" spans="1:23" ht="32.25" customHeight="1" x14ac:dyDescent="0.2">
      <c r="A60" s="152"/>
      <c r="B60" s="149" t="s">
        <v>4</v>
      </c>
      <c r="C60" s="150"/>
      <c r="D60" s="91">
        <f>IF(D33=0,D19+D26-(E56+E46+E47),D33-(E56+E46+E47))</f>
        <v>14.399999999999999</v>
      </c>
      <c r="E60" s="92"/>
      <c r="F60" s="91">
        <f>IF(F33=0,F19+F26-(G56+G46+G47),F33-(G56+G46+G47))</f>
        <v>25</v>
      </c>
      <c r="G60" s="92"/>
      <c r="H60" s="91">
        <f>IF(H33=0,H19+H26-(I56+I46+I47),H33-(I56+I46+I47))</f>
        <v>3</v>
      </c>
      <c r="I60" s="92"/>
      <c r="J60" s="91">
        <f>IF(J33=0,J19+J26-(K56+K46+K47),J33-(K56+K46+K47))</f>
        <v>3</v>
      </c>
      <c r="K60" s="92"/>
      <c r="L60" s="91">
        <f>IF(L33=0,L19+L26-(M56+M46+M47),L33-(M56+M46+M47))</f>
        <v>0</v>
      </c>
      <c r="M60" s="92"/>
      <c r="N60" s="91">
        <f>IF(N33=0,N19+N26-(O56+O46+O47),N33-(O56+O46+O47))</f>
        <v>0</v>
      </c>
      <c r="O60" s="92"/>
      <c r="P60" s="91">
        <f>IF(P33=0,P19+P26-(Q56+Q46+Q47),P33-(Q56+Q46+Q47))</f>
        <v>0</v>
      </c>
      <c r="Q60" s="92"/>
      <c r="R60" s="91">
        <f>IF(R33=0,R19+R26-(S56+S46+S47),R33-(S56+S46+S47))</f>
        <v>0</v>
      </c>
      <c r="S60" s="92"/>
      <c r="T60" s="91">
        <f>IF(T33=0,T19+T26-(U56+U46+U47),T33-(U56+U46+U47))</f>
        <v>0</v>
      </c>
      <c r="U60" s="93"/>
      <c r="V60" s="91">
        <f>IF(V33=0,V19+V26-(W56+W46+W47),V33-(W56+W46+W47))</f>
        <v>0</v>
      </c>
      <c r="W60" s="92"/>
    </row>
    <row r="61" spans="1:23" ht="32.25" customHeight="1" x14ac:dyDescent="0.2">
      <c r="A61" s="152"/>
      <c r="B61" s="149" t="s">
        <v>54</v>
      </c>
      <c r="C61" s="150"/>
      <c r="D61" s="91">
        <f>IF(D34=0,D20+D27-(E49+E50+E48+E51),D34-(E49+E50+E48+E51))</f>
        <v>9.17</v>
      </c>
      <c r="E61" s="92"/>
      <c r="F61" s="91">
        <f>IF(F34=0,F20+F27-(G49+G50+G48+G51),F34-(G49+G50+G48+G51))</f>
        <v>9.5</v>
      </c>
      <c r="G61" s="92"/>
      <c r="H61" s="91">
        <f>IF(H34=0,H20+H27-(I49+I50+I48+I51),H34-(I49+I50+I48+I51))</f>
        <v>1.6</v>
      </c>
      <c r="I61" s="92"/>
      <c r="J61" s="91">
        <f>IF(J34=0,J20+J27-(K49+K50+K48+K51),J34-(K49+K50+K48+K51))</f>
        <v>2</v>
      </c>
      <c r="K61" s="92"/>
      <c r="L61" s="91">
        <f>IF(L34=0,L20+L27-(M49+M50+M48+M51),L34-(M49+M50+M48+M51))</f>
        <v>-2.8</v>
      </c>
      <c r="M61" s="92"/>
      <c r="N61" s="91">
        <f>IF(N34=0,N20+N27-(O49+O50+O48+O51),N34-(O49+O50+O48+O51))</f>
        <v>0</v>
      </c>
      <c r="O61" s="92"/>
      <c r="P61" s="91">
        <f>IF(P34=0,P20+P27-(Q49+Q50+Q48+Q51),P34-(Q49+Q50+Q48+Q51))</f>
        <v>0</v>
      </c>
      <c r="Q61" s="92"/>
      <c r="R61" s="91">
        <f>IF(R34=0,R20+R27-(S49+S50+S48+S51),R34-(S49+S50+S48+S51))</f>
        <v>0</v>
      </c>
      <c r="S61" s="92"/>
      <c r="T61" s="91">
        <f>IF(T34=0,T20+T27-(U49+U50+U48+U51),T34-(U49+U50+U48+U51))</f>
        <v>0</v>
      </c>
      <c r="U61" s="93"/>
      <c r="V61" s="91">
        <f>IF(V34=0,V20+V27-(W49+W50+W48+W51),V34-(W49+W50+W48+W51))</f>
        <v>0</v>
      </c>
      <c r="W61" s="92"/>
    </row>
    <row r="62" spans="1:23" ht="32.25" customHeight="1" x14ac:dyDescent="0.2">
      <c r="A62" s="152"/>
      <c r="B62" s="149" t="s">
        <v>18</v>
      </c>
      <c r="C62" s="150"/>
      <c r="D62" s="91">
        <f>IF(D35=0,D28+D21-(E54+E53+E52+E55),D35-(E54+E53+E52+E55))</f>
        <v>0.21000000000000085</v>
      </c>
      <c r="E62" s="93"/>
      <c r="F62" s="91">
        <f>IF(F35=0,F28+F21-(G54+G53+G52+G55),F35-(G54+G53+G52+G55))</f>
        <v>3.9000000000000004</v>
      </c>
      <c r="G62" s="93"/>
      <c r="H62" s="91">
        <f>IF(H35=0,H28+H21-(I54+I53+I52+I55),H35-(I54+I53+I52+I55))</f>
        <v>1</v>
      </c>
      <c r="I62" s="93"/>
      <c r="J62" s="91">
        <f>IF(J35=0,J28+J21-(K54+K53+K52+K55),J35-(K54+K53+K52+K55))</f>
        <v>2</v>
      </c>
      <c r="K62" s="93"/>
      <c r="L62" s="91">
        <f>IF(L35=0,L28+L21-(M54+M53+M52+M55),L35-(M54+M53+M52+M55))</f>
        <v>0</v>
      </c>
      <c r="M62" s="93"/>
      <c r="N62" s="91">
        <f>IF(N35=0,N28+N21-(O54+O53+O52+O55),N35-(O54+O53+O52+O55))</f>
        <v>0</v>
      </c>
      <c r="O62" s="93"/>
      <c r="P62" s="91">
        <f>IF(P35=0,P28+P21-(Q54+Q53+Q52+Q55),P35-(Q54+Q53+Q52+Q55))</f>
        <v>0</v>
      </c>
      <c r="Q62" s="93"/>
      <c r="R62" s="91">
        <f>IF(R35=0,R28+R21-(S54+S53+S52+S55),R35-(S54+S53+S52+S55))</f>
        <v>0</v>
      </c>
      <c r="S62" s="93"/>
      <c r="T62" s="91">
        <f>IF(T35=0,T28+T21-(U54+U53+U52+U55),T35-(U54+U53+U52+U55))</f>
        <v>0</v>
      </c>
      <c r="U62" s="93"/>
      <c r="V62" s="91">
        <f>IF(V35=0,V28+V21-(W54+W53+W52+W55),V35-(W54+W53+W52+W55))</f>
        <v>0</v>
      </c>
      <c r="W62" s="93"/>
    </row>
    <row r="63" spans="1:23" ht="32.25" customHeight="1" thickBot="1" x14ac:dyDescent="0.25">
      <c r="A63" s="153"/>
      <c r="B63" s="147" t="s">
        <v>17</v>
      </c>
      <c r="C63" s="148"/>
      <c r="D63" s="168">
        <f t="shared" ref="D63" si="86">IF(D36=0,D29+D22,D36)</f>
        <v>10.11</v>
      </c>
      <c r="E63" s="169"/>
      <c r="F63" s="168">
        <f>IF(F36=0,F29+F22,F36)</f>
        <v>15</v>
      </c>
      <c r="G63" s="169"/>
      <c r="H63" s="168">
        <f t="shared" ref="H63" si="87">IF(H36=0,H29+H22,H36)</f>
        <v>5</v>
      </c>
      <c r="I63" s="169"/>
      <c r="J63" s="168">
        <f t="shared" ref="J63" si="88">IF(J36=0,J29+J22,J36)</f>
        <v>5</v>
      </c>
      <c r="K63" s="169"/>
      <c r="L63" s="168">
        <f t="shared" ref="L63" si="89">IF(L36=0,L29+L22,L36)</f>
        <v>0</v>
      </c>
      <c r="M63" s="169"/>
      <c r="N63" s="168">
        <f t="shared" ref="N63" si="90">IF(N36=0,N29+N22,N36)</f>
        <v>0</v>
      </c>
      <c r="O63" s="169"/>
      <c r="P63" s="168">
        <f t="shared" ref="P63" si="91">IF(P36=0,P29+P22,P36)</f>
        <v>0</v>
      </c>
      <c r="Q63" s="169"/>
      <c r="R63" s="168">
        <f t="shared" ref="R63" si="92">IF(R36=0,R29+R22,R36)</f>
        <v>0</v>
      </c>
      <c r="S63" s="169"/>
      <c r="T63" s="168">
        <f t="shared" ref="T63" si="93">IF(T36=0,T29+T22,T36)</f>
        <v>0</v>
      </c>
      <c r="U63" s="170"/>
      <c r="V63" s="168">
        <f t="shared" ref="V63" si="94">IF(V36=0,V29+V22,V36)</f>
        <v>0</v>
      </c>
      <c r="W63" s="169"/>
    </row>
    <row r="64" spans="1:23" ht="32.25" customHeight="1" thickBot="1" x14ac:dyDescent="0.25">
      <c r="A64" s="145" t="s">
        <v>73</v>
      </c>
      <c r="B64" s="145"/>
      <c r="C64" s="146"/>
      <c r="D64" s="106">
        <f>IF(D38&gt;0,D38-(E42+E43+E44+E48+E49+E50+E52+E53+E54+E56),SUM(D58:E63))</f>
        <v>60.860000000000007</v>
      </c>
      <c r="E64" s="107"/>
      <c r="F64" s="106">
        <f>IF(F38&gt;0,F38-(G40+G41+G45+G46+G47+G51+G42+G43+G44+G48+G49+G50+G52+G53+G54+G56),SUM(F58:G63))</f>
        <v>66.5</v>
      </c>
      <c r="G64" s="107"/>
      <c r="H64" s="106">
        <f>IF(H38&gt;0,H38-(I42+I43+I44+I48+I49+I50+I52+I53+I54+I56),SUM(H58:I63))</f>
        <v>15.6</v>
      </c>
      <c r="I64" s="107"/>
      <c r="J64" s="106">
        <f>IF(J38&gt;0,J38-(K42+K43+K44+K48+K49+K50+K52+K53+K54+K56),SUM(J58:K63))</f>
        <v>34</v>
      </c>
      <c r="K64" s="107"/>
      <c r="L64" s="106">
        <f>IF(L38&gt;0,L38-(M42+M43+M44+M48+M49+M50+M52+M53+M54+M56),SUM(L58:M63))</f>
        <v>82.2</v>
      </c>
      <c r="M64" s="107"/>
      <c r="N64" s="106">
        <f>IF(N38&gt;0,N38-(O42+O43+O44+O48+O49+O50+O52+O53+O54+O56),SUM(N58:O63))</f>
        <v>0</v>
      </c>
      <c r="O64" s="107"/>
      <c r="P64" s="106">
        <f>IF(P38&gt;0,P38-(Q42+Q43+Q44+Q48+Q49+Q50+Q52+Q53+Q54+Q56),SUM(P58:Q63))</f>
        <v>0</v>
      </c>
      <c r="Q64" s="107"/>
      <c r="R64" s="106">
        <f>IF(R38&gt;0,R38-(S42+S43+S44+S48+S49+S50+S52+S53+S54+S56),SUM(R58:S63))</f>
        <v>0</v>
      </c>
      <c r="S64" s="107"/>
      <c r="T64" s="106">
        <f>IF(T38&gt;0,T38-(U42+U43+U44+U48+U49+U50+U52+U53+U54+U56),SUM(T58:U63))</f>
        <v>0</v>
      </c>
      <c r="U64" s="107"/>
      <c r="V64" s="106">
        <f>IF(V38&gt;0,V38-(W42+W43+W44+W48+W49+W50+W52+W53+W54+W56),SUM(V58:W63))</f>
        <v>0</v>
      </c>
      <c r="W64" s="107"/>
    </row>
    <row r="65" spans="1:25" ht="32.25" customHeight="1" thickBot="1" x14ac:dyDescent="0.25">
      <c r="A65" s="145" t="s">
        <v>36</v>
      </c>
      <c r="B65" s="145"/>
      <c r="C65" s="146"/>
      <c r="D65" s="108">
        <f>IF(D23=0,D64*'ratios_A MASQUER'!$B$2,'Tableau exemple'!D64:E64*'Tableau exemple'!D23:E23/('Tableau exemple'!D23:E23+'Tableau exemple'!D30:E30))</f>
        <v>16.512166499498495</v>
      </c>
      <c r="E65" s="109"/>
      <c r="F65" s="108">
        <f>IF(F23=0,F64*'ratios_A MASQUER'!$B$2,'Tableau exemple'!F64:G64*'Tableau exemple'!F23:G23/('Tableau exemple'!F23:G23+'Tableau exemple'!F30:G30))</f>
        <v>41.895000000000003</v>
      </c>
      <c r="G65" s="109"/>
      <c r="H65" s="108">
        <f>IF(H23=0,H64*'ratios_A MASQUER'!$B$2,'Tableau exemple'!H64:I64*'Tableau exemple'!H23:I23/('Tableau exemple'!H23:I23+'Tableau exemple'!H30:I30))</f>
        <v>9.8279999999999994</v>
      </c>
      <c r="I65" s="109"/>
      <c r="J65" s="108">
        <f>IF(J23=0,J64*'ratios_A MASQUER'!$B$2,'Tableau exemple'!J64:K64*'Tableau exemple'!J23:K23/('Tableau exemple'!J23:K23+'Tableau exemple'!J30:K30))</f>
        <v>21.42</v>
      </c>
      <c r="K65" s="109"/>
      <c r="L65" s="108">
        <f>IF(L23=0,L64*'ratios_A MASQUER'!$B$2,'Tableau exemple'!L64:M64*'Tableau exemple'!L23:M23/('Tableau exemple'!L23:M23+'Tableau exemple'!L30:M30))</f>
        <v>51.786000000000001</v>
      </c>
      <c r="M65" s="109"/>
      <c r="N65" s="108">
        <f>IF(N23=0,N64*'ratios_A MASQUER'!$B$2,'Tableau exemple'!N64:O64*'Tableau exemple'!N23:O23/('Tableau exemple'!N23:O23+'Tableau exemple'!N30:O30))</f>
        <v>0</v>
      </c>
      <c r="O65" s="109"/>
      <c r="P65" s="108">
        <f>IF(P23=0,P64*'ratios_A MASQUER'!$B$2,'Tableau exemple'!P64:Q64*'Tableau exemple'!P23:Q23/('Tableau exemple'!P23:Q23+'Tableau exemple'!P30:Q30))</f>
        <v>0</v>
      </c>
      <c r="Q65" s="109"/>
      <c r="R65" s="108">
        <f>IF(R23=0,R64*'ratios_A MASQUER'!$B$2,'Tableau exemple'!R64:S64*'Tableau exemple'!R23:S23/('Tableau exemple'!R23:S23+'Tableau exemple'!R30:S30))</f>
        <v>0</v>
      </c>
      <c r="S65" s="109"/>
      <c r="T65" s="108">
        <f>IF(T23=0,T64*'ratios_A MASQUER'!$B$2,'Tableau exemple'!T64:U64*'Tableau exemple'!T23:U23/('Tableau exemple'!T23:U23+'Tableau exemple'!T30:U30))</f>
        <v>0</v>
      </c>
      <c r="U65" s="109"/>
      <c r="V65" s="108">
        <f>IF(V23=0,V64*'ratios_A MASQUER'!$B$2,'Tableau exemple'!V64:W64*'Tableau exemple'!V23:W23/('Tableau exemple'!V23:W23+'Tableau exemple'!V30:W30))</f>
        <v>0</v>
      </c>
      <c r="W65" s="109"/>
      <c r="X65" s="47">
        <f>SUM(D65:W65)</f>
        <v>141.44116649949851</v>
      </c>
      <c r="Y65" s="208" t="s">
        <v>182</v>
      </c>
    </row>
    <row r="66" spans="1:25" ht="32.25" customHeight="1" thickBot="1" x14ac:dyDescent="0.25">
      <c r="A66" s="145" t="s">
        <v>37</v>
      </c>
      <c r="B66" s="145"/>
      <c r="C66" s="146"/>
      <c r="D66" s="108">
        <f>IF(D30=0,D64*'ratios_A MASQUER'!$B$1,'Tableau exemple'!D64:E64*'Tableau exemple'!D30:E30/('Tableau exemple'!D23:E23+'Tableau exemple'!D30:E30))</f>
        <v>44.347833500501515</v>
      </c>
      <c r="E66" s="109"/>
      <c r="F66" s="108">
        <f>IF(F30=0,F64*'ratios_A MASQUER'!$B$1,'Tableau exemple'!F64:G64*'Tableau exemple'!F30:G30/('Tableau exemple'!F23:G23+'Tableau exemple'!F30:G30))</f>
        <v>24.605</v>
      </c>
      <c r="G66" s="109"/>
      <c r="H66" s="108">
        <f>IF(H30=0,H64*'ratios_A MASQUER'!$B$1,'Tableau exemple'!H64:I64*'Tableau exemple'!H30:I30/('Tableau exemple'!H23:I23+'Tableau exemple'!H30:I30))</f>
        <v>5.7720000000000002</v>
      </c>
      <c r="I66" s="109"/>
      <c r="J66" s="108">
        <f>IF(J30=0,J64*'ratios_A MASQUER'!$B$1,'Tableau exemple'!J64:K64*'Tableau exemple'!J30:K30/('Tableau exemple'!J23:K23+'Tableau exemple'!J30:K30))</f>
        <v>12.58</v>
      </c>
      <c r="K66" s="109"/>
      <c r="L66" s="108">
        <f>IF(L30=0,L64*'ratios_A MASQUER'!$B$1,'Tableau exemple'!L64:M64*'Tableau exemple'!L30:M30/('Tableau exemple'!L23:M23+'Tableau exemple'!L30:M30))</f>
        <v>30.414000000000001</v>
      </c>
      <c r="M66" s="109"/>
      <c r="N66" s="108">
        <f>IF(N30=0,N64*'ratios_A MASQUER'!$B$1,'Tableau exemple'!N64:O64*'Tableau exemple'!N30:O30/('Tableau exemple'!N23:O23+'Tableau exemple'!N30:O30))</f>
        <v>0</v>
      </c>
      <c r="O66" s="109"/>
      <c r="P66" s="108">
        <f>IF(P30=0,P64*'ratios_A MASQUER'!$B$1,'Tableau exemple'!P64:Q64*'Tableau exemple'!P30:Q30/('Tableau exemple'!P23:Q23+'Tableau exemple'!P30:Q30))</f>
        <v>0</v>
      </c>
      <c r="Q66" s="109"/>
      <c r="R66" s="108">
        <f>IF(R30=0,R64*'ratios_A MASQUER'!$B$1,'Tableau exemple'!R64:S64*'Tableau exemple'!R30:S30/('Tableau exemple'!R23:S23+'Tableau exemple'!R30:S30))</f>
        <v>0</v>
      </c>
      <c r="S66" s="109"/>
      <c r="T66" s="108">
        <f>IF(T30=0,T64*'ratios_A MASQUER'!$B$1,'Tableau exemple'!T64:U64*'Tableau exemple'!T30:U30/('Tableau exemple'!T23:U23+'Tableau exemple'!T30:U30))</f>
        <v>0</v>
      </c>
      <c r="U66" s="109"/>
      <c r="V66" s="108">
        <f>IF(V30=0,V64*'ratios_A MASQUER'!$B$1,'Tableau exemple'!V64:W64*'Tableau exemple'!V30:W30/('Tableau exemple'!V23:W23+'Tableau exemple'!V30:W30))</f>
        <v>0</v>
      </c>
      <c r="W66" s="109"/>
      <c r="X66" s="47">
        <f>SUM(D66:W66)</f>
        <v>117.71883350050152</v>
      </c>
      <c r="Y66" s="208"/>
    </row>
    <row r="67" spans="1:25" ht="32.25" customHeight="1" thickBot="1" x14ac:dyDescent="0.25">
      <c r="A67" s="145" t="s">
        <v>38</v>
      </c>
      <c r="B67" s="145"/>
      <c r="C67" s="146"/>
      <c r="D67" s="106">
        <f>IF(D14=0," ",D64*1000/D14)</f>
        <v>173.8857142857143</v>
      </c>
      <c r="E67" s="107"/>
      <c r="F67" s="106">
        <f>IF(F14=0," ",F64*1000/F14)</f>
        <v>190</v>
      </c>
      <c r="G67" s="107"/>
      <c r="H67" s="106">
        <f>IF(H14=0," ",H64*1000/H14)</f>
        <v>78</v>
      </c>
      <c r="I67" s="107"/>
      <c r="J67" s="106">
        <f>IF(J14=0," ",J64*1000/J14)</f>
        <v>85</v>
      </c>
      <c r="K67" s="107"/>
      <c r="L67" s="106">
        <f>IF(L14=0," ",L64*1000/L14)</f>
        <v>164.4</v>
      </c>
      <c r="M67" s="107"/>
      <c r="N67" s="106" t="str">
        <f>IF(N14=0," ",N64*1000/N14)</f>
        <v xml:space="preserve"> </v>
      </c>
      <c r="O67" s="107"/>
      <c r="P67" s="106" t="str">
        <f>IF(P14=0," ",P64*1000/P14)</f>
        <v xml:space="preserve"> </v>
      </c>
      <c r="Q67" s="107"/>
      <c r="R67" s="106" t="str">
        <f>IF(R14=0," ",R64*1000/R14)</f>
        <v xml:space="preserve"> </v>
      </c>
      <c r="S67" s="107"/>
      <c r="T67" s="106" t="str">
        <f>IF(T14=0," ",T64*1000/T14)</f>
        <v xml:space="preserve"> </v>
      </c>
      <c r="U67" s="107"/>
      <c r="V67" s="106" t="str">
        <f>IF(V14=0," ",V64*1000/V14)</f>
        <v xml:space="preserve"> </v>
      </c>
      <c r="W67" s="107"/>
    </row>
    <row r="68" spans="1:25" ht="32.25" customHeight="1" thickBot="1" x14ac:dyDescent="0.25">
      <c r="A68" s="58" t="s">
        <v>62</v>
      </c>
      <c r="B68" s="58"/>
      <c r="C68" s="59"/>
      <c r="D68" s="138">
        <f>IF(D14=0,"",IF(D15&gt;0,D64/D15,D64/D75))</f>
        <v>0.25200828157349897</v>
      </c>
      <c r="E68" s="139"/>
      <c r="F68" s="138">
        <f>IF(F14=0,"",IF(F15&gt;0,F64/F15,F64/F75))</f>
        <v>0.35849056603773582</v>
      </c>
      <c r="G68" s="139"/>
      <c r="H68" s="138">
        <f>IF(H14=0,"",IF(H15&gt;0,H64/H15,H64/H75))</f>
        <v>0.14716981132075471</v>
      </c>
      <c r="I68" s="139"/>
      <c r="J68" s="138">
        <f>IF(J14=0,"",IF(J15&gt;0,J64/J15,J64/J75))</f>
        <v>0.16037735849056603</v>
      </c>
      <c r="K68" s="139"/>
      <c r="L68" s="138">
        <f>IF(L14=0,"",IF(L15&gt;0,L64/L15,L64/L75))</f>
        <v>0.31018867924528304</v>
      </c>
      <c r="M68" s="139"/>
      <c r="N68" s="138" t="str">
        <f>IF(N14=0,"",IF(N15&gt;0,N64/N15,N64/N75))</f>
        <v/>
      </c>
      <c r="O68" s="139"/>
      <c r="P68" s="138" t="str">
        <f>IF(P14=0,"",IF(P15&gt;0,P64/P15,P64/P75))</f>
        <v/>
      </c>
      <c r="Q68" s="139"/>
      <c r="R68" s="138" t="str">
        <f>IF(R14=0,"",IF(R15&gt;0,R64/R15,R64/R75))</f>
        <v/>
      </c>
      <c r="S68" s="139"/>
      <c r="T68" s="138" t="str">
        <f>IF(T14=0,"",IF(T15&gt;0,T64/T15,T64/T75))</f>
        <v/>
      </c>
      <c r="U68" s="139"/>
      <c r="V68" s="138" t="str">
        <f>IF(V14=0,"",IF(V15&gt;0,V64/V15,V64/V75))</f>
        <v/>
      </c>
      <c r="W68" s="139"/>
    </row>
    <row r="69" spans="1:25" ht="50.25" customHeight="1" thickBot="1" x14ac:dyDescent="0.25">
      <c r="A69" s="140" t="s">
        <v>61</v>
      </c>
      <c r="B69" s="140"/>
      <c r="C69" s="141"/>
      <c r="D69" s="108">
        <f>IF($D$4="Enseignement",D16*D14*D68*'ratios_A MASQUER'!$B$48/'ratios_A MASQUER'!$B$47,IF($D$4="Santé",D16*D14*D68*'ratios_A MASQUER'!$C$48/'ratios_A MASQUER'!$C$47,IF($D$4="Restauration entreprise ou administrative",D16*D14*D68*'ratios_A MASQUER'!$D$48/'ratios_A MASQUER'!$D$47)))</f>
        <v>141.92362370755427</v>
      </c>
      <c r="E69" s="109"/>
      <c r="F69" s="108">
        <f>IF(F14=0,"",IF($D$4="Enseignement",F16*F14*F68*'ratios_A MASQUER'!$B$48/'ratios_A MASQUER'!$B$47,IF($D$4="Santé",F16*F14*F68*'ratios_A MASQUER'!$C$48/'ratios_A MASQUER'!$C$47,IF($D$4="Restauration entreprise ou administrative",F16*F14*F68*'ratios_A MASQUER'!$D$48/'ratios_A MASQUER'!$D$47))))</f>
        <v>207.34782414593852</v>
      </c>
      <c r="G69" s="109"/>
      <c r="H69" s="108">
        <f>IF(H14=0,"",IF($D$4="Enseignement",H16*H14*H68*'ratios_A MASQUER'!$B$48/'ratios_A MASQUER'!$B$47,IF($D$4="Santé",H16*H14*H68*'ratios_A MASQUER'!$C$48/'ratios_A MASQUER'!$C$47,IF($D$4="Restauration entreprise ou administrative",H16*H14*H68*'ratios_A MASQUER'!$D$48/'ratios_A MASQUER'!$D$47))))</f>
        <v>51.201045614192971</v>
      </c>
      <c r="I69" s="109"/>
      <c r="J69" s="108">
        <f>IF(J14=0,"",IF($D$4="Enseignement",J16*J14*J68*'ratios_A MASQUER'!$B$48/'ratios_A MASQUER'!$B$47,IF($D$4="Santé",J16*J14*J68*'ratios_A MASQUER'!$C$48/'ratios_A MASQUER'!$C$47,IF($D$4="Restauration entreprise ou administrative",J16*J14*J68*'ratios_A MASQUER'!$D$48/'ratios_A MASQUER'!$D$47))))</f>
        <v>94.853219118601061</v>
      </c>
      <c r="K69" s="109"/>
      <c r="L69" s="108">
        <f>IF(L14=0,"",IF($D$4="Enseignement",L16*L14*L68*'ratios_A MASQUER'!$B$48/'ratios_A MASQUER'!$B$47,IF($D$4="Santé",L16*L14*L68*'ratios_A MASQUER'!$C$48/'ratios_A MASQUER'!$C$47,IF($D$4="Restauration entreprise ou administrative",L16*L14*L68*'ratios_A MASQUER'!$D$48/'ratios_A MASQUER'!$D$47))))</f>
        <v>222.57685309785234</v>
      </c>
      <c r="M69" s="109"/>
      <c r="N69" s="108" t="str">
        <f>IF(N14=0,"",IF($D$4="Enseignement",N16*N14*N68*'ratios_A MASQUER'!$B$48/'ratios_A MASQUER'!$B$47,IF($D$4="Santé",N16*N14*N68*'ratios_A MASQUER'!$C$48/'ratios_A MASQUER'!$C$47,IF($D$4="Restauration entreprise ou administrative",N16*N14*N68*'ratios_A MASQUER'!$D$48/'ratios_A MASQUER'!$D$47))))</f>
        <v/>
      </c>
      <c r="O69" s="109"/>
      <c r="P69" s="108" t="str">
        <f>IF(P14=0,"",IF($D$4="Enseignement",P16*P14*P68*'ratios_A MASQUER'!$B$48/'ratios_A MASQUER'!$B$47,IF($D$4="Santé",P16*P14*P68*'ratios_A MASQUER'!$C$48/'ratios_A MASQUER'!$C$47,IF($D$4="Restauration entreprise ou administrative",P16*P14*P68*'ratios_A MASQUER'!$D$48/'ratios_A MASQUER'!$D$47))))</f>
        <v/>
      </c>
      <c r="Q69" s="109"/>
      <c r="R69" s="108" t="str">
        <f>IF(R14=0,"",IF($D$4="Enseignement",R16*R14*R68*'ratios_A MASQUER'!$B$48/'ratios_A MASQUER'!$B$47,IF($D$4="Santé",R16*R14*R68*'ratios_A MASQUER'!$C$48/'ratios_A MASQUER'!$C$47,IF($D$4="Restauration entreprise ou administrative",R16*R14*R68*'ratios_A MASQUER'!$D$48/'ratios_A MASQUER'!$D$47))))</f>
        <v/>
      </c>
      <c r="S69" s="109"/>
      <c r="T69" s="108" t="str">
        <f>IF(T14=0,"",IF($D$4="Enseignement",T16*T14*T68*'ratios_A MASQUER'!$B$48/'ratios_A MASQUER'!$B$47,IF($D$4="Santé",T16*T14*T68*'ratios_A MASQUER'!$C$48/'ratios_A MASQUER'!$C$47,IF($D$4="Restauration entreprise ou administrative",T16*T14*T68*'ratios_A MASQUER'!$D$48/'ratios_A MASQUER'!$D$47))))</f>
        <v/>
      </c>
      <c r="U69" s="109"/>
      <c r="V69" s="108" t="str">
        <f>IF(V14=0,"",IF($D$4="Enseignement",V16*V14*V68*'ratios_A MASQUER'!$B$48/'ratios_A MASQUER'!$B$47,IF($D$4="Santé",V16*V14*V68*'ratios_A MASQUER'!$C$48/'ratios_A MASQUER'!$C$47,IF($D$4="Restauration entreprise ou administrative",V16*V14*V68*'ratios_A MASQUER'!$D$48/'ratios_A MASQUER'!$D$47))))</f>
        <v/>
      </c>
      <c r="W69" s="109"/>
    </row>
    <row r="70" spans="1:25" ht="50.25" customHeight="1" thickBot="1" x14ac:dyDescent="0.25">
      <c r="A70" s="140" t="s">
        <v>60</v>
      </c>
      <c r="B70" s="140"/>
      <c r="C70" s="141"/>
      <c r="D70" s="108">
        <f>IF(D14=0,"",D69/D14)</f>
        <v>0.40549606773586933</v>
      </c>
      <c r="E70" s="109"/>
      <c r="F70" s="108">
        <f>IF(F14=0,"",F69/F14)</f>
        <v>0.59242235470268145</v>
      </c>
      <c r="G70" s="109"/>
      <c r="H70" s="108">
        <f>IF(H14=0,"",H69/H14)</f>
        <v>0.25600522807096487</v>
      </c>
      <c r="I70" s="109"/>
      <c r="J70" s="108">
        <f>IF(J14=0,"",J69/J14)</f>
        <v>0.23713304779650266</v>
      </c>
      <c r="K70" s="109"/>
      <c r="L70" s="108">
        <f>IF(L14=0,"",L69/L14)</f>
        <v>0.44515370619570466</v>
      </c>
      <c r="M70" s="109"/>
      <c r="N70" s="108" t="str">
        <f>IF(N14=0,"",N69/N14)</f>
        <v/>
      </c>
      <c r="O70" s="109"/>
      <c r="P70" s="108" t="str">
        <f>IF(P14=0,"",P69/P14)</f>
        <v/>
      </c>
      <c r="Q70" s="109"/>
      <c r="R70" s="108" t="str">
        <f>IF(R14=0,"",R69/R14)</f>
        <v/>
      </c>
      <c r="S70" s="109"/>
      <c r="T70" s="108" t="str">
        <f>IF(T14=0,"",T69/T14)</f>
        <v/>
      </c>
      <c r="U70" s="109"/>
      <c r="V70" s="108" t="str">
        <f>IF(V14=0,"",V69/V14)</f>
        <v/>
      </c>
      <c r="W70" s="109"/>
    </row>
    <row r="71" spans="1:25" ht="40.5" customHeight="1" thickBot="1" x14ac:dyDescent="0.25">
      <c r="A71" s="140" t="s">
        <v>67</v>
      </c>
      <c r="B71" s="140"/>
      <c r="C71" s="141"/>
      <c r="D71" s="108">
        <f>IF(D38&gt;0,"",(D58*'ratios_A MASQUER'!$B52+'Tableau exemple'!D59:E59*'Tableau exemple'!$D73+'Tableau exemple'!D60:E60*'ratios_A MASQUER'!$B61+'Tableau exemple'!D61:E61*'ratios_A MASQUER'!$B62+'Tableau exemple'!D62:E62*'ratios_A MASQUER'!$B63+'Tableau exemple'!D63:E63*'ratios_A MASQUER'!$B64)/1000)</f>
        <v>942.5173000000002</v>
      </c>
      <c r="E71" s="109"/>
      <c r="F71" s="108">
        <f>IF(F38&gt;0,"",(F58*'ratios_A MASQUER'!$B52+'Tableau exemple'!F59:G59*'Tableau exemple'!$D73+'Tableau exemple'!F60:G60*'ratios_A MASQUER'!$B61+'Tableau exemple'!F61:G61*'ratios_A MASQUER'!$B62+'Tableau exemple'!F62:G62*'ratios_A MASQUER'!$B63+'Tableau exemple'!F63:G63*'ratios_A MASQUER'!$B64)/1000)</f>
        <v>188.15000000000006</v>
      </c>
      <c r="G71" s="109"/>
      <c r="H71" s="108">
        <f>IF(H38&gt;0,"",(H58*'ratios_A MASQUER'!$B52+'Tableau exemple'!H59:I59*'Tableau exemple'!$D73+'Tableau exemple'!H60:I60*'ratios_A MASQUER'!$B61+'Tableau exemple'!H61:I61*'ratios_A MASQUER'!$B62+'Tableau exemple'!H62:I62*'ratios_A MASQUER'!$B63+'Tableau exemple'!H63:I63*'ratios_A MASQUER'!$B64)/1000)</f>
        <v>28.95</v>
      </c>
      <c r="I71" s="109"/>
      <c r="J71" s="108">
        <f>IF(J38&gt;0,"",(J58*'ratios_A MASQUER'!$B52+'Tableau exemple'!J59:K59*'Tableau exemple'!$D73+'Tableau exemple'!J60:K60*'ratios_A MASQUER'!$B61+'Tableau exemple'!J61:K61*'ratios_A MASQUER'!$B62+'Tableau exemple'!J62:K62*'ratios_A MASQUER'!$B63+'Tableau exemple'!J63:K63*'ratios_A MASQUER'!$B64)/1000)</f>
        <v>619.15</v>
      </c>
      <c r="K71" s="109"/>
      <c r="L71" s="108" t="str">
        <f>IF(L38&gt;0,"",(L58*'ratios_A MASQUER'!$B52+'Tableau exemple'!L59:M59*'Tableau exemple'!$D73+'Tableau exemple'!L60:M60*'ratios_A MASQUER'!$B61+'Tableau exemple'!L61:M61*'ratios_A MASQUER'!$B62+'Tableau exemple'!L62:M62*'ratios_A MASQUER'!$B63+'Tableau exemple'!L63:M63*'ratios_A MASQUER'!$B64)/1000)</f>
        <v/>
      </c>
      <c r="M71" s="109"/>
      <c r="N71" s="108">
        <f>(N58*'ratios_A MASQUER'!$B52+'Tableau exemple'!N59:O59*'Tableau exemple'!$D73+'Tableau exemple'!N60:O60*'ratios_A MASQUER'!$B61+'Tableau exemple'!N61:O61*'ratios_A MASQUER'!$B62+'Tableau exemple'!N62:O62*'ratios_A MASQUER'!$B63+'Tableau exemple'!N63:O63*'ratios_A MASQUER'!$B64)/1000</f>
        <v>0</v>
      </c>
      <c r="O71" s="109"/>
      <c r="P71" s="108">
        <f>(P58*'ratios_A MASQUER'!$B52+'Tableau exemple'!P59:Q59*'Tableau exemple'!$D73+'Tableau exemple'!P60:Q60*'ratios_A MASQUER'!$B61+'Tableau exemple'!P61:Q61*'ratios_A MASQUER'!$B62+'Tableau exemple'!P62:Q62*'ratios_A MASQUER'!$B63+'Tableau exemple'!P63:Q63*'ratios_A MASQUER'!$B64)/1000</f>
        <v>0</v>
      </c>
      <c r="Q71" s="109"/>
      <c r="R71" s="108">
        <f>(R58*'ratios_A MASQUER'!$B52+'Tableau exemple'!R59:S59*'Tableau exemple'!$D73+'Tableau exemple'!R60:S60*'ratios_A MASQUER'!$B61+'Tableau exemple'!R61:S61*'ratios_A MASQUER'!$B62+'Tableau exemple'!R62:S62*'ratios_A MASQUER'!$B63+'Tableau exemple'!R63:S63*'ratios_A MASQUER'!$B64)/1000</f>
        <v>0</v>
      </c>
      <c r="S71" s="109"/>
      <c r="T71" s="108">
        <f>(T58*'ratios_A MASQUER'!$B52+'Tableau exemple'!T59:U59*'Tableau exemple'!$D73+'Tableau exemple'!T60:U60*'ratios_A MASQUER'!$B61+'Tableau exemple'!T61:U61*'ratios_A MASQUER'!$B62+'Tableau exemple'!T62:U62*'ratios_A MASQUER'!$B63+'Tableau exemple'!T63:U63*'ratios_A MASQUER'!$B64)/1000</f>
        <v>0</v>
      </c>
      <c r="U71" s="109"/>
      <c r="V71" s="108">
        <f>(V58*'ratios_A MASQUER'!$B52+'Tableau exemple'!V59:W59*'Tableau exemple'!$D73+'Tableau exemple'!V60:W60*'ratios_A MASQUER'!$B61+'Tableau exemple'!V61:W61*'ratios_A MASQUER'!$B62+'Tableau exemple'!V62:W62*'ratios_A MASQUER'!$B63+'Tableau exemple'!V63:W63*'ratios_A MASQUER'!$B64)/1000</f>
        <v>0</v>
      </c>
      <c r="W71" s="109"/>
    </row>
    <row r="72" spans="1:25" ht="40.5" customHeight="1" thickBot="1" x14ac:dyDescent="0.25">
      <c r="A72" s="140" t="s">
        <v>68</v>
      </c>
      <c r="B72" s="140"/>
      <c r="C72" s="141"/>
      <c r="D72" s="108">
        <f>IF(OR(D14=0,D38&gt;0),"",D71/D14)</f>
        <v>2.6929065714285718</v>
      </c>
      <c r="E72" s="109"/>
      <c r="F72" s="108">
        <f>IF(OR(F14=0,F38&gt;0),"",F71/F14)</f>
        <v>0.5375714285714287</v>
      </c>
      <c r="G72" s="109"/>
      <c r="H72" s="108">
        <f>IF(OR(H14=0,H38&gt;0),"",H71/H14)</f>
        <v>0.14474999999999999</v>
      </c>
      <c r="I72" s="109"/>
      <c r="J72" s="108">
        <f>IF(OR(J14=0,J38&gt;0),"",J71/J14)</f>
        <v>1.5478749999999999</v>
      </c>
      <c r="K72" s="109"/>
      <c r="L72" s="108" t="str">
        <f>IF(OR(L14=0,L38&gt;0),"",L71/L14)</f>
        <v/>
      </c>
      <c r="M72" s="109"/>
      <c r="N72" s="108" t="str">
        <f>IF(OR(N14=0,N38&gt;0),"",N71/N14)</f>
        <v/>
      </c>
      <c r="O72" s="109"/>
      <c r="P72" s="108" t="str">
        <f>IF(OR(P14=0,P38&gt;0),"",P71/P14)</f>
        <v/>
      </c>
      <c r="Q72" s="109"/>
      <c r="R72" s="108" t="str">
        <f>IF(OR(R14=0,R38&gt;0),"",R71/R14)</f>
        <v/>
      </c>
      <c r="S72" s="109"/>
      <c r="T72" s="108" t="str">
        <f>IF(OR(T14=0,T38&gt;0),"",T71/T14)</f>
        <v/>
      </c>
      <c r="U72" s="109"/>
      <c r="V72" s="108" t="str">
        <f>IF(OR(V14=0,V38&gt;0),"",V71/V14)</f>
        <v/>
      </c>
      <c r="W72" s="109"/>
    </row>
    <row r="73" spans="1:25" hidden="1" x14ac:dyDescent="0.2">
      <c r="D73" s="32">
        <f>IFERROR(VLOOKUP(D13,'ratios_A MASQUER'!$A53:$B60,2,FALSE),0)</f>
        <v>48000</v>
      </c>
      <c r="F73" s="32">
        <f>IFERROR(VLOOKUP(F13,'ratios_A MASQUER'!$A53:$B60,2,FALSE),0)</f>
        <v>3000</v>
      </c>
      <c r="H73" s="32">
        <f>IFERROR(VLOOKUP(H13,'ratios_A MASQUER'!$A53:$B60,2,FALSE),0)</f>
        <v>3000</v>
      </c>
      <c r="J73" s="32">
        <f>IFERROR(VLOOKUP(J13,'ratios_A MASQUER'!$A53:$B60,2,FALSE),0)</f>
        <v>6000</v>
      </c>
      <c r="L73" s="32">
        <f>IFERROR(VLOOKUP(L13,'ratios_A MASQUER'!$A53:$B60,2,FALSE),0)</f>
        <v>2000</v>
      </c>
      <c r="N73" s="32">
        <f>IFERROR(VLOOKUP(N13,'ratios_A MASQUER'!$A53:$B60,2,FALSE),0)</f>
        <v>0</v>
      </c>
      <c r="P73" s="32">
        <f>IFERROR(VLOOKUP(P13,'ratios_A MASQUER'!$A53:$B60,2,FALSE),0)</f>
        <v>0</v>
      </c>
      <c r="R73" s="32">
        <f>IFERROR(VLOOKUP(R13,'ratios_A MASQUER'!$A53:$B60,2,FALSE),0)</f>
        <v>0</v>
      </c>
      <c r="T73" s="32">
        <f>IFERROR(VLOOKUP(T13,'ratios_A MASQUER'!$A53:$B60,2,FALSE),0)</f>
        <v>0</v>
      </c>
      <c r="V73" s="32">
        <f>IFERROR(VLOOKUP(V13,'ratios_A MASQUER'!$A53:$B60,2,FALSE),0)</f>
        <v>0</v>
      </c>
    </row>
    <row r="74" spans="1:25" x14ac:dyDescent="0.2">
      <c r="D74" s="43"/>
    </row>
    <row r="75" spans="1:25" ht="32.25" hidden="1" customHeight="1" thickBot="1" x14ac:dyDescent="0.25">
      <c r="A75" s="136" t="s">
        <v>72</v>
      </c>
      <c r="B75" s="136"/>
      <c r="C75" s="137"/>
      <c r="D75" s="110">
        <f>IF(AND(D3="satellite",D5="adolescent ou adulte"),'ratios_A MASQUER'!$B$42*'Tableau exemple'!D14:E14/1000,IF(AND(D3="sur place",D5="adolescent ou adulte"),'ratios_A MASQUER'!$B$43*'Tableau exemple'!D14:E14/1000,'ratios_A MASQUER'!$B$41*'Tableau exemple'!D14:E14/1000))</f>
        <v>241.5</v>
      </c>
      <c r="E75" s="135"/>
      <c r="F75" s="110">
        <f>IF(AND(E3="satellite",E5="adolescent ou adulte"),'ratios_A MASQUER'!$B$42*'Tableau exemple'!F14:G14/1000,IF(AND(E3="sur place",E5="adolescent ou adulte"),'ratios_A MASQUER'!$B$43*'Tableau exemple'!F14:G14/1000,'ratios_A MASQUER'!$B$41*'Tableau exemple'!F14:G14/1000))</f>
        <v>185.5</v>
      </c>
      <c r="G75" s="135"/>
      <c r="H75" s="110">
        <f>IF(AND(G3="satellite",G5="adolescent ou adulte"),'ratios_A MASQUER'!$B$42*'Tableau exemple'!H14:I14/1000,IF(AND(G3="sur place",G5="adolescent ou adulte"),'ratios_A MASQUER'!$B$43*'Tableau exemple'!H14:I14/1000,'ratios_A MASQUER'!$B$41*'Tableau exemple'!H14:I14/1000))</f>
        <v>106</v>
      </c>
      <c r="I75" s="135"/>
      <c r="J75" s="110">
        <f>IF(AND(I3="satellite",I5="adolescent ou adulte"),'ratios_A MASQUER'!$B$42*'Tableau exemple'!J14:K14/1000,IF(AND(I3="sur place",I5="adolescent ou adulte"),'ratios_A MASQUER'!$B$43*'Tableau exemple'!J14:K14/1000,'ratios_A MASQUER'!$B$41*'Tableau exemple'!J14:K14/1000))</f>
        <v>212</v>
      </c>
      <c r="K75" s="135"/>
      <c r="L75" s="110">
        <f>IF(AND(K3="satellite",K5="adolescent ou adulte"),'ratios_A MASQUER'!$B$42*'Tableau exemple'!L14:M14/1000,IF(AND(K3="sur place",K5="adolescent ou adulte"),'ratios_A MASQUER'!$B$43*'Tableau exemple'!L14:M14/1000,'ratios_A MASQUER'!$B$41*'Tableau exemple'!L14:M14/1000))</f>
        <v>265</v>
      </c>
      <c r="M75" s="135"/>
      <c r="N75" s="110">
        <f>IF(AND(M3="satellite",M5="adolescent ou adulte"),'ratios_A MASQUER'!$B$42*'Tableau exemple'!N14:O14/1000,IF(AND(M3="sur place",M5="adolescent ou adulte"),'ratios_A MASQUER'!$B$43*'Tableau exemple'!N14:O14/1000,'ratios_A MASQUER'!$B$41*'Tableau exemple'!N14:O14/1000))</f>
        <v>0</v>
      </c>
      <c r="O75" s="135"/>
      <c r="P75" s="110">
        <f>IF(AND(O3="satellite",O5="adolescent ou adulte"),'ratios_A MASQUER'!$B$42*'Tableau exemple'!P14:Q14/1000,IF(AND(O3="sur place",O5="adolescent ou adulte"),'ratios_A MASQUER'!$B$43*'Tableau exemple'!P14:Q14/1000,'ratios_A MASQUER'!$B$41*'Tableau exemple'!P14:Q14/1000))</f>
        <v>0</v>
      </c>
      <c r="Q75" s="135"/>
      <c r="R75" s="110">
        <f>IF(AND(Q3="satellite",Q5="adolescent ou adulte"),'ratios_A MASQUER'!$B$42*'Tableau exemple'!R14:S14/1000,IF(AND(Q3="sur place",Q5="adolescent ou adulte"),'ratios_A MASQUER'!$B$43*'Tableau exemple'!R14:S14/1000,'ratios_A MASQUER'!$B$41*'Tableau exemple'!R14:S14/1000))</f>
        <v>0</v>
      </c>
      <c r="S75" s="135"/>
      <c r="T75" s="110">
        <f>IF(AND(S3="satellite",S5="adolescent ou adulte"),'ratios_A MASQUER'!$B$42*'Tableau exemple'!T14:U14/1000,IF(AND(S3="sur place",S5="adolescent ou adulte"),'ratios_A MASQUER'!$B$43*'Tableau exemple'!T14:U14/1000,'ratios_A MASQUER'!$B$41*'Tableau exemple'!T14:U14/1000))</f>
        <v>0</v>
      </c>
      <c r="U75" s="111"/>
      <c r="V75" s="110">
        <f>IF(AND(U3="satellite",U5="adolescent ou adulte"),'ratios_A MASQUER'!$B$42*'Tableau exemple'!V14:W14/1000,IF(AND(U3="sur place",U5="adolescent ou adulte"),'ratios_A MASQUER'!$B$43*'Tableau exemple'!V14:W14/1000,'ratios_A MASQUER'!$B$41*'Tableau exemple'!V14:W14/1000))</f>
        <v>0</v>
      </c>
      <c r="W75" s="111"/>
    </row>
    <row r="76" spans="1:25" ht="49.5" hidden="1" customHeight="1" thickBot="1" x14ac:dyDescent="0.25">
      <c r="A76" s="136" t="s">
        <v>122</v>
      </c>
      <c r="B76" s="136"/>
      <c r="C76" s="137"/>
      <c r="D76" s="110">
        <f>IF(D15=0,D75,D15)</f>
        <v>241.5</v>
      </c>
      <c r="E76" s="135"/>
      <c r="F76" s="110">
        <f>IF(F15=0,F75,F15)</f>
        <v>185.5</v>
      </c>
      <c r="G76" s="135"/>
      <c r="H76" s="110">
        <f>IF(H15=0,H75,H15)</f>
        <v>106</v>
      </c>
      <c r="I76" s="135"/>
      <c r="J76" s="110">
        <f>IF(J15=0,J75,J15)</f>
        <v>212</v>
      </c>
      <c r="K76" s="135"/>
      <c r="L76" s="110">
        <f>IF(L15=0,L75,L15)</f>
        <v>265</v>
      </c>
      <c r="M76" s="135"/>
      <c r="N76" s="110">
        <f>IF(N15=0,N75,N15)</f>
        <v>0</v>
      </c>
      <c r="O76" s="135"/>
      <c r="P76" s="110">
        <f>IF(P15=0,P75,P15)</f>
        <v>0</v>
      </c>
      <c r="Q76" s="135"/>
      <c r="R76" s="110">
        <f>IF(R15=0,R75,R15)</f>
        <v>0</v>
      </c>
      <c r="S76" s="135"/>
      <c r="T76" s="110">
        <f>IF(T15=0,T75,T15)</f>
        <v>0</v>
      </c>
      <c r="U76" s="111"/>
      <c r="V76" s="110">
        <f>IF(V15=0,V75,V15)</f>
        <v>0</v>
      </c>
      <c r="W76" s="111"/>
    </row>
    <row r="77" spans="1:25" ht="13.5" hidden="1" thickBot="1" x14ac:dyDescent="0.25">
      <c r="A77" s="136" t="s">
        <v>123</v>
      </c>
      <c r="B77" s="136"/>
      <c r="C77" s="137"/>
      <c r="D77" s="35">
        <f>V14*V16+T14*T16+R14*R16+P14*P16+N14*N16+L14*L16+J14*J16+H14*H16+F14*F16+D14*D16</f>
        <v>3217.5</v>
      </c>
    </row>
  </sheetData>
  <sheetProtection algorithmName="SHA-512" hashValue="OxkgCcKpoTbLQ1YBaZXltUPCR2uYyVq+IbBN/2PvKivYOltq2vgWUnUaNSuehIn3MiSVFbw1jlXZgfJXbi47mg==" saltValue="FJk22vxvy4rxsKoZxCkaHQ==" spinCount="100000" sheet="1" objects="1" scenarios="1" formatColumns="0" formatRows="0" selectLockedCells="1"/>
  <mergeCells count="558">
    <mergeCell ref="Y65:Y66"/>
    <mergeCell ref="F38:G38"/>
    <mergeCell ref="H38:I38"/>
    <mergeCell ref="J38:K38"/>
    <mergeCell ref="L38:M38"/>
    <mergeCell ref="N38:O38"/>
    <mergeCell ref="P38:Q38"/>
    <mergeCell ref="R38:S38"/>
    <mergeCell ref="T38:U38"/>
    <mergeCell ref="V38:W38"/>
    <mergeCell ref="N61:O61"/>
    <mergeCell ref="R60:S60"/>
    <mergeCell ref="H60:I60"/>
    <mergeCell ref="J60:K60"/>
    <mergeCell ref="L60:M60"/>
    <mergeCell ref="R65:S65"/>
    <mergeCell ref="R64:S64"/>
    <mergeCell ref="T64:U64"/>
    <mergeCell ref="V64:W64"/>
    <mergeCell ref="H59:I59"/>
    <mergeCell ref="J59:K59"/>
    <mergeCell ref="L59:M59"/>
    <mergeCell ref="F65:G65"/>
    <mergeCell ref="H65:I65"/>
    <mergeCell ref="A77:C77"/>
    <mergeCell ref="L37:M37"/>
    <mergeCell ref="R32:S32"/>
    <mergeCell ref="B37:C37"/>
    <mergeCell ref="H32:I32"/>
    <mergeCell ref="R34:S34"/>
    <mergeCell ref="A69:C69"/>
    <mergeCell ref="B57:C57"/>
    <mergeCell ref="A67:C67"/>
    <mergeCell ref="P37:Q37"/>
    <mergeCell ref="N37:O37"/>
    <mergeCell ref="H34:I34"/>
    <mergeCell ref="H37:I37"/>
    <mergeCell ref="L35:M35"/>
    <mergeCell ref="N35:O35"/>
    <mergeCell ref="F37:G37"/>
    <mergeCell ref="J37:K37"/>
    <mergeCell ref="D37:E37"/>
    <mergeCell ref="A31:A36"/>
    <mergeCell ref="B31:C31"/>
    <mergeCell ref="F31:G31"/>
    <mergeCell ref="J31:K31"/>
    <mergeCell ref="D38:E38"/>
    <mergeCell ref="B38:C38"/>
    <mergeCell ref="A14:C14"/>
    <mergeCell ref="F14:G14"/>
    <mergeCell ref="J14:K14"/>
    <mergeCell ref="L14:M14"/>
    <mergeCell ref="D14:E14"/>
    <mergeCell ref="N14:O14"/>
    <mergeCell ref="P14:Q14"/>
    <mergeCell ref="T16:U16"/>
    <mergeCell ref="V16:W16"/>
    <mergeCell ref="A16:C16"/>
    <mergeCell ref="F16:G16"/>
    <mergeCell ref="J16:K16"/>
    <mergeCell ref="L16:M16"/>
    <mergeCell ref="D16:E16"/>
    <mergeCell ref="P16:Q16"/>
    <mergeCell ref="N16:O16"/>
    <mergeCell ref="R8:S8"/>
    <mergeCell ref="R9:S9"/>
    <mergeCell ref="H8:I8"/>
    <mergeCell ref="H9:I9"/>
    <mergeCell ref="D9:E9"/>
    <mergeCell ref="B10:C10"/>
    <mergeCell ref="N10:O10"/>
    <mergeCell ref="P10:Q10"/>
    <mergeCell ref="B11:C11"/>
    <mergeCell ref="F11:G11"/>
    <mergeCell ref="J11:K11"/>
    <mergeCell ref="L11:M11"/>
    <mergeCell ref="D10:E10"/>
    <mergeCell ref="F10:G10"/>
    <mergeCell ref="J10:K10"/>
    <mergeCell ref="L10:M10"/>
    <mergeCell ref="N11:O11"/>
    <mergeCell ref="R10:S10"/>
    <mergeCell ref="H10:I10"/>
    <mergeCell ref="H11:I11"/>
    <mergeCell ref="D11:E11"/>
    <mergeCell ref="B9:C9"/>
    <mergeCell ref="F9:G9"/>
    <mergeCell ref="J9:K9"/>
    <mergeCell ref="L9:M9"/>
    <mergeCell ref="N9:O9"/>
    <mergeCell ref="P9:Q9"/>
    <mergeCell ref="D8:E8"/>
    <mergeCell ref="B8:C8"/>
    <mergeCell ref="F8:G8"/>
    <mergeCell ref="J8:K8"/>
    <mergeCell ref="L8:M8"/>
    <mergeCell ref="N8:O8"/>
    <mergeCell ref="P8:Q8"/>
    <mergeCell ref="F7:G7"/>
    <mergeCell ref="J7:K7"/>
    <mergeCell ref="L7:M7"/>
    <mergeCell ref="N7:O7"/>
    <mergeCell ref="P7:Q7"/>
    <mergeCell ref="T7:U7"/>
    <mergeCell ref="V7:W7"/>
    <mergeCell ref="R7:S7"/>
    <mergeCell ref="H7:I7"/>
    <mergeCell ref="T17:U17"/>
    <mergeCell ref="V17:W17"/>
    <mergeCell ref="B18:C18"/>
    <mergeCell ref="F18:G18"/>
    <mergeCell ref="J18:K18"/>
    <mergeCell ref="L18:M18"/>
    <mergeCell ref="N18:O18"/>
    <mergeCell ref="P18:Q18"/>
    <mergeCell ref="P11:Q11"/>
    <mergeCell ref="T11:U11"/>
    <mergeCell ref="V11:W11"/>
    <mergeCell ref="B17:C17"/>
    <mergeCell ref="F17:G17"/>
    <mergeCell ref="J17:K17"/>
    <mergeCell ref="L17:M17"/>
    <mergeCell ref="N17:O17"/>
    <mergeCell ref="B12:C12"/>
    <mergeCell ref="F12:G12"/>
    <mergeCell ref="J12:K12"/>
    <mergeCell ref="L12:M12"/>
    <mergeCell ref="N12:O12"/>
    <mergeCell ref="P12:Q12"/>
    <mergeCell ref="T12:U12"/>
    <mergeCell ref="V12:W12"/>
    <mergeCell ref="T18:U18"/>
    <mergeCell ref="V18:W18"/>
    <mergeCell ref="B19:C19"/>
    <mergeCell ref="F19:G19"/>
    <mergeCell ref="J19:K19"/>
    <mergeCell ref="L19:M19"/>
    <mergeCell ref="N19:O19"/>
    <mergeCell ref="P19:Q19"/>
    <mergeCell ref="T19:U19"/>
    <mergeCell ref="V19:W19"/>
    <mergeCell ref="T20:U20"/>
    <mergeCell ref="V20:W20"/>
    <mergeCell ref="F25:G25"/>
    <mergeCell ref="J25:K25"/>
    <mergeCell ref="L25:M25"/>
    <mergeCell ref="N25:O25"/>
    <mergeCell ref="P25:Q25"/>
    <mergeCell ref="T25:U25"/>
    <mergeCell ref="T22:U22"/>
    <mergeCell ref="V22:W22"/>
    <mergeCell ref="P21:Q21"/>
    <mergeCell ref="T21:U21"/>
    <mergeCell ref="V21:W21"/>
    <mergeCell ref="R22:S22"/>
    <mergeCell ref="B22:C22"/>
    <mergeCell ref="F22:G22"/>
    <mergeCell ref="J22:K22"/>
    <mergeCell ref="L22:M22"/>
    <mergeCell ref="N22:O22"/>
    <mergeCell ref="P22:Q22"/>
    <mergeCell ref="A17:A22"/>
    <mergeCell ref="D17:E17"/>
    <mergeCell ref="D18:E18"/>
    <mergeCell ref="D19:E19"/>
    <mergeCell ref="D20:E20"/>
    <mergeCell ref="D21:E21"/>
    <mergeCell ref="D22:E22"/>
    <mergeCell ref="B21:C21"/>
    <mergeCell ref="B20:C20"/>
    <mergeCell ref="F20:G20"/>
    <mergeCell ref="J20:K20"/>
    <mergeCell ref="L20:M20"/>
    <mergeCell ref="N20:O20"/>
    <mergeCell ref="P20:Q20"/>
    <mergeCell ref="F21:G21"/>
    <mergeCell ref="J21:K21"/>
    <mergeCell ref="L21:M21"/>
    <mergeCell ref="N21:O21"/>
    <mergeCell ref="P29:Q29"/>
    <mergeCell ref="A24:A29"/>
    <mergeCell ref="B24:C24"/>
    <mergeCell ref="F24:G24"/>
    <mergeCell ref="J24:K24"/>
    <mergeCell ref="L24:M24"/>
    <mergeCell ref="N24:O24"/>
    <mergeCell ref="P24:Q24"/>
    <mergeCell ref="B28:C28"/>
    <mergeCell ref="D24:E24"/>
    <mergeCell ref="D25:E25"/>
    <mergeCell ref="D26:E26"/>
    <mergeCell ref="D27:E27"/>
    <mergeCell ref="D28:E28"/>
    <mergeCell ref="D29:E29"/>
    <mergeCell ref="J28:K28"/>
    <mergeCell ref="L28:M28"/>
    <mergeCell ref="N28:O28"/>
    <mergeCell ref="F26:G26"/>
    <mergeCell ref="J26:K26"/>
    <mergeCell ref="B32:C32"/>
    <mergeCell ref="F32:G32"/>
    <mergeCell ref="J32:K32"/>
    <mergeCell ref="L32:M32"/>
    <mergeCell ref="N32:O32"/>
    <mergeCell ref="P32:Q32"/>
    <mergeCell ref="T32:U32"/>
    <mergeCell ref="L31:M31"/>
    <mergeCell ref="N31:O31"/>
    <mergeCell ref="P31:Q31"/>
    <mergeCell ref="P35:Q35"/>
    <mergeCell ref="T35:U35"/>
    <mergeCell ref="V35:W35"/>
    <mergeCell ref="F35:G35"/>
    <mergeCell ref="V33:W33"/>
    <mergeCell ref="B36:C36"/>
    <mergeCell ref="F36:G36"/>
    <mergeCell ref="J36:K36"/>
    <mergeCell ref="L36:M36"/>
    <mergeCell ref="N36:O36"/>
    <mergeCell ref="P36:Q36"/>
    <mergeCell ref="H36:I36"/>
    <mergeCell ref="B34:C34"/>
    <mergeCell ref="F34:G34"/>
    <mergeCell ref="J34:K34"/>
    <mergeCell ref="L34:M34"/>
    <mergeCell ref="N34:O34"/>
    <mergeCell ref="P34:Q34"/>
    <mergeCell ref="B35:C35"/>
    <mergeCell ref="D35:E35"/>
    <mergeCell ref="R35:S35"/>
    <mergeCell ref="N30:O30"/>
    <mergeCell ref="P30:Q30"/>
    <mergeCell ref="H30:I30"/>
    <mergeCell ref="T31:U31"/>
    <mergeCell ref="V31:W31"/>
    <mergeCell ref="T36:U36"/>
    <mergeCell ref="V36:W36"/>
    <mergeCell ref="D31:E31"/>
    <mergeCell ref="D32:E32"/>
    <mergeCell ref="D33:E33"/>
    <mergeCell ref="D34:E34"/>
    <mergeCell ref="D36:E36"/>
    <mergeCell ref="H31:I31"/>
    <mergeCell ref="H33:I33"/>
    <mergeCell ref="T34:U34"/>
    <mergeCell ref="V34:W34"/>
    <mergeCell ref="V32:W32"/>
    <mergeCell ref="F33:G33"/>
    <mergeCell ref="J33:K33"/>
    <mergeCell ref="L33:M33"/>
    <mergeCell ref="N33:O33"/>
    <mergeCell ref="P33:Q33"/>
    <mergeCell ref="T33:U33"/>
    <mergeCell ref="R36:S36"/>
    <mergeCell ref="R17:S17"/>
    <mergeCell ref="R18:S18"/>
    <mergeCell ref="R19:S19"/>
    <mergeCell ref="R20:S20"/>
    <mergeCell ref="R21:S21"/>
    <mergeCell ref="V28:W28"/>
    <mergeCell ref="F28:G28"/>
    <mergeCell ref="B30:C30"/>
    <mergeCell ref="B33:C33"/>
    <mergeCell ref="B27:C27"/>
    <mergeCell ref="B26:C26"/>
    <mergeCell ref="B25:C25"/>
    <mergeCell ref="B29:C29"/>
    <mergeCell ref="B23:C23"/>
    <mergeCell ref="D23:E23"/>
    <mergeCell ref="F23:G23"/>
    <mergeCell ref="J23:K23"/>
    <mergeCell ref="L23:M23"/>
    <mergeCell ref="N23:O23"/>
    <mergeCell ref="P23:Q23"/>
    <mergeCell ref="D30:E30"/>
    <mergeCell ref="F30:G30"/>
    <mergeCell ref="J30:K30"/>
    <mergeCell ref="L30:M30"/>
    <mergeCell ref="R12:S12"/>
    <mergeCell ref="R14:S14"/>
    <mergeCell ref="R16:S16"/>
    <mergeCell ref="H63:I63"/>
    <mergeCell ref="F62:G62"/>
    <mergeCell ref="H62:I62"/>
    <mergeCell ref="R37:S37"/>
    <mergeCell ref="R23:S23"/>
    <mergeCell ref="R24:S24"/>
    <mergeCell ref="R25:S25"/>
    <mergeCell ref="R26:S26"/>
    <mergeCell ref="R27:S27"/>
    <mergeCell ref="R28:S28"/>
    <mergeCell ref="R59:S59"/>
    <mergeCell ref="R58:S58"/>
    <mergeCell ref="N58:O58"/>
    <mergeCell ref="P58:Q58"/>
    <mergeCell ref="N59:O59"/>
    <mergeCell ref="P59:Q59"/>
    <mergeCell ref="N60:O60"/>
    <mergeCell ref="P60:Q60"/>
    <mergeCell ref="P61:Q61"/>
    <mergeCell ref="R61:S61"/>
    <mergeCell ref="F59:G59"/>
    <mergeCell ref="T29:U29"/>
    <mergeCell ref="T23:U23"/>
    <mergeCell ref="V29:W29"/>
    <mergeCell ref="F27:G27"/>
    <mergeCell ref="J27:K27"/>
    <mergeCell ref="L27:M27"/>
    <mergeCell ref="N27:O27"/>
    <mergeCell ref="P27:Q27"/>
    <mergeCell ref="P28:Q28"/>
    <mergeCell ref="T28:U28"/>
    <mergeCell ref="V23:W23"/>
    <mergeCell ref="H23:I23"/>
    <mergeCell ref="T27:U27"/>
    <mergeCell ref="L26:M26"/>
    <mergeCell ref="N26:O26"/>
    <mergeCell ref="P26:Q26"/>
    <mergeCell ref="T26:U26"/>
    <mergeCell ref="V26:W26"/>
    <mergeCell ref="T24:U24"/>
    <mergeCell ref="V24:W24"/>
    <mergeCell ref="F29:G29"/>
    <mergeCell ref="J29:K29"/>
    <mergeCell ref="L29:M29"/>
    <mergeCell ref="N29:O29"/>
    <mergeCell ref="F58:G58"/>
    <mergeCell ref="H58:I58"/>
    <mergeCell ref="J58:K58"/>
    <mergeCell ref="L58:M58"/>
    <mergeCell ref="B62:C62"/>
    <mergeCell ref="D62:E62"/>
    <mergeCell ref="B61:C61"/>
    <mergeCell ref="D61:E61"/>
    <mergeCell ref="F61:G61"/>
    <mergeCell ref="H61:I61"/>
    <mergeCell ref="J61:K61"/>
    <mergeCell ref="L61:M61"/>
    <mergeCell ref="B60:C60"/>
    <mergeCell ref="D60:E60"/>
    <mergeCell ref="F60:G60"/>
    <mergeCell ref="J65:K65"/>
    <mergeCell ref="V63:W63"/>
    <mergeCell ref="D64:E64"/>
    <mergeCell ref="F64:G64"/>
    <mergeCell ref="H64:I64"/>
    <mergeCell ref="J64:K64"/>
    <mergeCell ref="L64:M64"/>
    <mergeCell ref="N64:O64"/>
    <mergeCell ref="P64:Q64"/>
    <mergeCell ref="J63:K63"/>
    <mergeCell ref="L63:M63"/>
    <mergeCell ref="N63:O63"/>
    <mergeCell ref="P63:Q63"/>
    <mergeCell ref="R63:S63"/>
    <mergeCell ref="T63:U63"/>
    <mergeCell ref="D63:E63"/>
    <mergeCell ref="F63:G63"/>
    <mergeCell ref="D2:E2"/>
    <mergeCell ref="A1:C1"/>
    <mergeCell ref="L13:M13"/>
    <mergeCell ref="N13:O13"/>
    <mergeCell ref="P13:Q13"/>
    <mergeCell ref="R13:S13"/>
    <mergeCell ref="N15:O15"/>
    <mergeCell ref="P15:Q15"/>
    <mergeCell ref="R15:S15"/>
    <mergeCell ref="B13:C13"/>
    <mergeCell ref="D13:E13"/>
    <mergeCell ref="F13:G13"/>
    <mergeCell ref="H13:I13"/>
    <mergeCell ref="J13:K13"/>
    <mergeCell ref="A15:C15"/>
    <mergeCell ref="D15:E15"/>
    <mergeCell ref="F15:G15"/>
    <mergeCell ref="H15:I15"/>
    <mergeCell ref="J15:K15"/>
    <mergeCell ref="L15:M15"/>
    <mergeCell ref="R11:S11"/>
    <mergeCell ref="A6:W6"/>
    <mergeCell ref="A7:B7"/>
    <mergeCell ref="D7:E7"/>
    <mergeCell ref="F69:G69"/>
    <mergeCell ref="F70:G70"/>
    <mergeCell ref="J62:K62"/>
    <mergeCell ref="L62:M62"/>
    <mergeCell ref="N62:O62"/>
    <mergeCell ref="P62:Q62"/>
    <mergeCell ref="R62:S62"/>
    <mergeCell ref="P67:Q67"/>
    <mergeCell ref="R67:S67"/>
    <mergeCell ref="F67:G67"/>
    <mergeCell ref="H67:I67"/>
    <mergeCell ref="J67:K67"/>
    <mergeCell ref="L67:M67"/>
    <mergeCell ref="N67:O67"/>
    <mergeCell ref="P66:Q66"/>
    <mergeCell ref="R66:S66"/>
    <mergeCell ref="F66:G66"/>
    <mergeCell ref="H66:I66"/>
    <mergeCell ref="J66:K66"/>
    <mergeCell ref="L66:M66"/>
    <mergeCell ref="N66:O66"/>
    <mergeCell ref="L65:M65"/>
    <mergeCell ref="N65:O65"/>
    <mergeCell ref="P65:Q65"/>
    <mergeCell ref="A71:C71"/>
    <mergeCell ref="A72:C72"/>
    <mergeCell ref="A39:A57"/>
    <mergeCell ref="D71:E71"/>
    <mergeCell ref="D72:E72"/>
    <mergeCell ref="D69:E69"/>
    <mergeCell ref="A70:C70"/>
    <mergeCell ref="D70:E70"/>
    <mergeCell ref="D68:E68"/>
    <mergeCell ref="D67:E67"/>
    <mergeCell ref="A64:C64"/>
    <mergeCell ref="A65:C65"/>
    <mergeCell ref="A66:C66"/>
    <mergeCell ref="D66:E66"/>
    <mergeCell ref="B63:C63"/>
    <mergeCell ref="D65:E65"/>
    <mergeCell ref="B59:C59"/>
    <mergeCell ref="D59:E59"/>
    <mergeCell ref="A58:A63"/>
    <mergeCell ref="B58:C58"/>
    <mergeCell ref="D58:E58"/>
    <mergeCell ref="V68:W68"/>
    <mergeCell ref="H69:I69"/>
    <mergeCell ref="J69:K69"/>
    <mergeCell ref="L69:M69"/>
    <mergeCell ref="N69:O69"/>
    <mergeCell ref="P69:Q69"/>
    <mergeCell ref="R69:S69"/>
    <mergeCell ref="T69:U69"/>
    <mergeCell ref="V69:W69"/>
    <mergeCell ref="J68:K68"/>
    <mergeCell ref="L68:M68"/>
    <mergeCell ref="N68:O68"/>
    <mergeCell ref="P68:Q68"/>
    <mergeCell ref="R68:S68"/>
    <mergeCell ref="H68:I68"/>
    <mergeCell ref="T68:U68"/>
    <mergeCell ref="N76:O76"/>
    <mergeCell ref="P76:Q76"/>
    <mergeCell ref="R76:S76"/>
    <mergeCell ref="N70:O70"/>
    <mergeCell ref="P70:Q70"/>
    <mergeCell ref="R70:S70"/>
    <mergeCell ref="N75:O75"/>
    <mergeCell ref="P75:Q75"/>
    <mergeCell ref="R75:S75"/>
    <mergeCell ref="A2:C2"/>
    <mergeCell ref="A3:C3"/>
    <mergeCell ref="A4:C4"/>
    <mergeCell ref="A5:C5"/>
    <mergeCell ref="D1:E1"/>
    <mergeCell ref="D3:E3"/>
    <mergeCell ref="D4:E4"/>
    <mergeCell ref="D5:E5"/>
    <mergeCell ref="L76:M76"/>
    <mergeCell ref="A76:C76"/>
    <mergeCell ref="D76:E76"/>
    <mergeCell ref="F76:G76"/>
    <mergeCell ref="H76:I76"/>
    <mergeCell ref="J76:K76"/>
    <mergeCell ref="F68:G68"/>
    <mergeCell ref="F75:G75"/>
    <mergeCell ref="H75:I75"/>
    <mergeCell ref="J75:K75"/>
    <mergeCell ref="L75:M75"/>
    <mergeCell ref="H70:I70"/>
    <mergeCell ref="J70:K70"/>
    <mergeCell ref="L70:M70"/>
    <mergeCell ref="A75:C75"/>
    <mergeCell ref="D75:E75"/>
    <mergeCell ref="D12:E12"/>
    <mergeCell ref="A8:A13"/>
    <mergeCell ref="H35:I35"/>
    <mergeCell ref="J35:K35"/>
    <mergeCell ref="R29:S29"/>
    <mergeCell ref="R30:S30"/>
    <mergeCell ref="R31:S31"/>
    <mergeCell ref="R33:S33"/>
    <mergeCell ref="H26:I26"/>
    <mergeCell ref="H27:I27"/>
    <mergeCell ref="H28:I28"/>
    <mergeCell ref="H29:I29"/>
    <mergeCell ref="H24:I24"/>
    <mergeCell ref="H25:I25"/>
    <mergeCell ref="H17:I17"/>
    <mergeCell ref="H18:I18"/>
    <mergeCell ref="H19:I19"/>
    <mergeCell ref="H20:I20"/>
    <mergeCell ref="H21:I21"/>
    <mergeCell ref="H22:I22"/>
    <mergeCell ref="H12:I12"/>
    <mergeCell ref="H14:I14"/>
    <mergeCell ref="H16:I16"/>
    <mergeCell ref="P17:Q17"/>
    <mergeCell ref="F71:G71"/>
    <mergeCell ref="H71:I71"/>
    <mergeCell ref="J71:K71"/>
    <mergeCell ref="L71:M71"/>
    <mergeCell ref="N71:O71"/>
    <mergeCell ref="P71:Q71"/>
    <mergeCell ref="R71:S71"/>
    <mergeCell ref="F72:G72"/>
    <mergeCell ref="H72:I72"/>
    <mergeCell ref="J72:K72"/>
    <mergeCell ref="L72:M72"/>
    <mergeCell ref="N72:O72"/>
    <mergeCell ref="P72:Q72"/>
    <mergeCell ref="R72:S72"/>
    <mergeCell ref="V76:W76"/>
    <mergeCell ref="T76:U76"/>
    <mergeCell ref="V75:W75"/>
    <mergeCell ref="T75:U75"/>
    <mergeCell ref="V72:W72"/>
    <mergeCell ref="T72:U72"/>
    <mergeCell ref="V71:W71"/>
    <mergeCell ref="T71:U71"/>
    <mergeCell ref="V70:W70"/>
    <mergeCell ref="T70:U70"/>
    <mergeCell ref="V67:W67"/>
    <mergeCell ref="T67:U67"/>
    <mergeCell ref="V66:W66"/>
    <mergeCell ref="T66:U66"/>
    <mergeCell ref="V65:W65"/>
    <mergeCell ref="T65:U65"/>
    <mergeCell ref="V62:W62"/>
    <mergeCell ref="T62:U62"/>
    <mergeCell ref="V61:W61"/>
    <mergeCell ref="T61:U61"/>
    <mergeCell ref="V13:W13"/>
    <mergeCell ref="T13:U13"/>
    <mergeCell ref="V10:W10"/>
    <mergeCell ref="T10:U10"/>
    <mergeCell ref="V9:W9"/>
    <mergeCell ref="T9:U9"/>
    <mergeCell ref="V8:W8"/>
    <mergeCell ref="T8:U8"/>
    <mergeCell ref="V60:W60"/>
    <mergeCell ref="T60:U60"/>
    <mergeCell ref="V59:W59"/>
    <mergeCell ref="T59:U59"/>
    <mergeCell ref="V58:W58"/>
    <mergeCell ref="T58:U58"/>
    <mergeCell ref="V37:W37"/>
    <mergeCell ref="T37:U37"/>
    <mergeCell ref="V30:W30"/>
    <mergeCell ref="T30:U30"/>
    <mergeCell ref="V15:W15"/>
    <mergeCell ref="T15:U15"/>
    <mergeCell ref="V14:W14"/>
    <mergeCell ref="T14:U14"/>
    <mergeCell ref="V27:W27"/>
    <mergeCell ref="V25:W25"/>
  </mergeCells>
  <phoneticPr fontId="0" type="noConversion"/>
  <conditionalFormatting sqref="D68:E68">
    <cfRule type="cellIs" dxfId="15" priority="26" stopIfTrue="1" operator="greaterThan">
      <formula>1</formula>
    </cfRule>
  </conditionalFormatting>
  <conditionalFormatting sqref="F68:I68">
    <cfRule type="cellIs" dxfId="14" priority="21" stopIfTrue="1" operator="greaterThan">
      <formula>1</formula>
    </cfRule>
    <cfRule type="cellIs" dxfId="13" priority="22" stopIfTrue="1" operator="greaterThan">
      <formula>1</formula>
    </cfRule>
  </conditionalFormatting>
  <conditionalFormatting sqref="J68:K68">
    <cfRule type="cellIs" dxfId="12" priority="19" stopIfTrue="1" operator="greaterThan">
      <formula>1</formula>
    </cfRule>
    <cfRule type="cellIs" dxfId="11" priority="20" stopIfTrue="1" operator="greaterThan">
      <formula>1</formula>
    </cfRule>
  </conditionalFormatting>
  <conditionalFormatting sqref="L68:M68">
    <cfRule type="cellIs" dxfId="10" priority="17" stopIfTrue="1" operator="greaterThan">
      <formula>1</formula>
    </cfRule>
    <cfRule type="cellIs" dxfId="9" priority="18" stopIfTrue="1" operator="greaterThan">
      <formula>1</formula>
    </cfRule>
  </conditionalFormatting>
  <conditionalFormatting sqref="D58:W63">
    <cfRule type="cellIs" dxfId="8" priority="1" stopIfTrue="1" operator="lessThan">
      <formula>0</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MASQUER'!$A$17:$A$18</xm:f>
          </x14:formula1>
          <xm:sqref>D3</xm:sqref>
        </x14:dataValidation>
        <x14:dataValidation type="list" allowBlank="1" showInputMessage="1" showErrorMessage="1">
          <x14:formula1>
            <xm:f>'ratios_A MASQUER'!$A$21:$A$22</xm:f>
          </x14:formula1>
          <xm:sqref>D5</xm:sqref>
        </x14:dataValidation>
        <x14:dataValidation type="list" allowBlank="1" showInputMessage="1" showErrorMessage="1">
          <x14:formula1>
            <xm:f>'ratios_A MASQUER'!$A$37:$A$39</xm:f>
          </x14:formula1>
          <xm:sqref>D4</xm:sqref>
        </x14:dataValidation>
        <x14:dataValidation type="list" allowBlank="1" showInputMessage="1" showErrorMessage="1">
          <x14:formula1>
            <xm:f>'ratios_A MASQUER'!$A$25:$A$32</xm:f>
          </x14:formula1>
          <xm:sqref>D13:W13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Normal="100" zoomScaleSheetLayoutView="100" workbookViewId="0">
      <selection activeCell="H44" sqref="H44"/>
    </sheetView>
  </sheetViews>
  <sheetFormatPr baseColWidth="10" defaultRowHeight="12.75" x14ac:dyDescent="0.2"/>
  <cols>
    <col min="1" max="1" width="0.5703125" customWidth="1"/>
    <col min="2" max="2" width="22.7109375" customWidth="1"/>
    <col min="3" max="3" width="39.28515625" customWidth="1"/>
    <col min="4" max="4" width="5.7109375" customWidth="1"/>
    <col min="5" max="5" width="5.42578125" customWidth="1"/>
    <col min="6" max="6" width="13.85546875" customWidth="1"/>
    <col min="7" max="7" width="0.7109375" customWidth="1"/>
  </cols>
  <sheetData>
    <row r="1" spans="1:7" ht="18.75" x14ac:dyDescent="0.3">
      <c r="A1" s="15"/>
      <c r="B1" s="223" t="s">
        <v>160</v>
      </c>
      <c r="C1" s="223"/>
      <c r="D1" s="223"/>
      <c r="E1" s="223"/>
      <c r="F1" s="223"/>
      <c r="G1" s="16"/>
    </row>
    <row r="2" spans="1:7" x14ac:dyDescent="0.2">
      <c r="A2" s="17"/>
      <c r="B2" s="7"/>
      <c r="C2" s="7"/>
      <c r="D2" s="7"/>
      <c r="E2" s="7"/>
      <c r="F2" s="14"/>
      <c r="G2" s="8"/>
    </row>
    <row r="3" spans="1:7" ht="15" x14ac:dyDescent="0.25">
      <c r="A3" s="17"/>
      <c r="B3" s="23" t="s">
        <v>82</v>
      </c>
      <c r="C3" s="225" t="str">
        <f>'Tableau exemple'!D1:D1</f>
        <v>Institut supérieur des pertes et gaspillage alimentaire</v>
      </c>
      <c r="D3" s="225"/>
      <c r="E3" s="225"/>
      <c r="F3" s="225"/>
      <c r="G3" s="8"/>
    </row>
    <row r="4" spans="1:7" x14ac:dyDescent="0.2">
      <c r="A4" s="17"/>
      <c r="B4" s="7"/>
      <c r="C4" s="7"/>
      <c r="D4" s="7"/>
      <c r="E4" s="7"/>
      <c r="F4" s="14"/>
      <c r="G4" s="8"/>
    </row>
    <row r="5" spans="1:7" x14ac:dyDescent="0.2">
      <c r="A5" s="17"/>
      <c r="B5" s="213" t="s">
        <v>154</v>
      </c>
      <c r="C5" s="213"/>
      <c r="D5" s="220">
        <f>COUNTIFS('Tableau exemple'!D14:W14,"&gt;0")</f>
        <v>5</v>
      </c>
      <c r="E5" s="215"/>
      <c r="F5" s="7" t="s">
        <v>155</v>
      </c>
      <c r="G5" s="8"/>
    </row>
    <row r="6" spans="1:7" x14ac:dyDescent="0.2">
      <c r="A6" s="17"/>
      <c r="B6" s="213" t="s">
        <v>88</v>
      </c>
      <c r="C6" s="213"/>
      <c r="D6" s="222">
        <f>SUM('Tableau exemple'!D14:W14)</f>
        <v>1800</v>
      </c>
      <c r="E6" s="222"/>
      <c r="F6" s="7" t="s">
        <v>76</v>
      </c>
      <c r="G6" s="8"/>
    </row>
    <row r="7" spans="1:7" ht="3.75" customHeight="1" x14ac:dyDescent="0.2">
      <c r="A7" s="17"/>
      <c r="B7" s="10"/>
      <c r="C7" s="10"/>
      <c r="D7" s="9"/>
      <c r="E7" s="9"/>
      <c r="F7" s="7"/>
      <c r="G7" s="8"/>
    </row>
    <row r="8" spans="1:7" x14ac:dyDescent="0.2">
      <c r="A8" s="17"/>
      <c r="B8" s="219" t="s">
        <v>167</v>
      </c>
      <c r="C8" s="219"/>
      <c r="D8" s="219"/>
      <c r="E8" s="219"/>
      <c r="F8" s="219"/>
      <c r="G8" s="8"/>
    </row>
    <row r="9" spans="1:7" ht="4.5" customHeight="1" x14ac:dyDescent="0.2">
      <c r="A9" s="17"/>
      <c r="B9" s="10"/>
      <c r="C9" s="10"/>
      <c r="D9" s="9"/>
      <c r="E9" s="9"/>
      <c r="F9" s="7"/>
      <c r="G9" s="8"/>
    </row>
    <row r="10" spans="1:7" x14ac:dyDescent="0.2">
      <c r="A10" s="17"/>
      <c r="B10" s="213" t="s">
        <v>83</v>
      </c>
      <c r="C10" s="213"/>
      <c r="D10" s="211">
        <f>SUM('Tableau exemple'!D64:W64)</f>
        <v>259.16000000000003</v>
      </c>
      <c r="E10" s="211"/>
      <c r="F10" s="7" t="s">
        <v>77</v>
      </c>
      <c r="G10" s="8"/>
    </row>
    <row r="11" spans="1:7" x14ac:dyDescent="0.2">
      <c r="A11" s="17"/>
      <c r="B11" s="213" t="s">
        <v>124</v>
      </c>
      <c r="C11" s="213"/>
      <c r="D11" s="211">
        <f>D10*1000/D6</f>
        <v>143.97777777777779</v>
      </c>
      <c r="E11" s="211"/>
      <c r="F11" s="7" t="s">
        <v>39</v>
      </c>
      <c r="G11" s="8"/>
    </row>
    <row r="12" spans="1:7" x14ac:dyDescent="0.2">
      <c r="A12" s="17"/>
      <c r="B12" s="10"/>
      <c r="C12" s="10" t="s">
        <v>169</v>
      </c>
      <c r="D12" s="211">
        <f>MIN('Tableau exemple'!D67:W67)</f>
        <v>78</v>
      </c>
      <c r="E12" s="211"/>
      <c r="F12" s="7" t="s">
        <v>39</v>
      </c>
      <c r="G12" s="8"/>
    </row>
    <row r="13" spans="1:7" x14ac:dyDescent="0.2">
      <c r="A13" s="17"/>
      <c r="B13" s="10"/>
      <c r="C13" s="10" t="s">
        <v>168</v>
      </c>
      <c r="D13" s="211">
        <f>MAX('Tableau exemple'!D67:W67)</f>
        <v>190</v>
      </c>
      <c r="E13" s="211"/>
      <c r="F13" s="7" t="s">
        <v>39</v>
      </c>
      <c r="G13" s="8"/>
    </row>
    <row r="14" spans="1:7" x14ac:dyDescent="0.2">
      <c r="A14" s="17"/>
      <c r="B14" s="213" t="s">
        <v>84</v>
      </c>
      <c r="C14" s="213"/>
      <c r="D14" s="211">
        <f>SUM('Tableau exemple'!D76:W76)</f>
        <v>1010</v>
      </c>
      <c r="E14" s="211"/>
      <c r="F14" s="7" t="s">
        <v>77</v>
      </c>
      <c r="G14" s="8"/>
    </row>
    <row r="15" spans="1:7" x14ac:dyDescent="0.2">
      <c r="A15" s="17"/>
      <c r="B15" s="213" t="s">
        <v>85</v>
      </c>
      <c r="C15" s="213"/>
      <c r="D15" s="214">
        <f>D10/D14</f>
        <v>0.2565940594059406</v>
      </c>
      <c r="E15" s="214"/>
      <c r="F15" s="7"/>
      <c r="G15" s="8"/>
    </row>
    <row r="16" spans="1:7" x14ac:dyDescent="0.2">
      <c r="A16" s="17"/>
      <c r="B16" s="44"/>
      <c r="C16" s="48" t="s">
        <v>183</v>
      </c>
      <c r="D16" s="214">
        <f>'Tableau exemple'!X65/'SYNTHESE exemple'!D10:E10</f>
        <v>0.54576773614561847</v>
      </c>
      <c r="E16" s="214"/>
      <c r="F16" s="7"/>
      <c r="G16" s="8"/>
    </row>
    <row r="17" spans="1:7" x14ac:dyDescent="0.2">
      <c r="C17" s="48" t="s">
        <v>184</v>
      </c>
      <c r="D17" s="221">
        <f>'Tableau exemple'!X66/'SYNTHESE exemple'!D10:E10</f>
        <v>0.45423226385438148</v>
      </c>
      <c r="E17" s="221"/>
    </row>
    <row r="18" spans="1:7" ht="3.75" customHeight="1" x14ac:dyDescent="0.2">
      <c r="A18" s="17"/>
      <c r="B18" s="10"/>
      <c r="C18" s="10"/>
      <c r="D18" s="9"/>
      <c r="E18" s="9"/>
      <c r="F18" s="7"/>
      <c r="G18" s="8"/>
    </row>
    <row r="19" spans="1:7" x14ac:dyDescent="0.2">
      <c r="A19" s="17"/>
      <c r="B19" s="219" t="s">
        <v>170</v>
      </c>
      <c r="C19" s="219"/>
      <c r="D19" s="219"/>
      <c r="E19" s="219"/>
      <c r="F19" s="219"/>
      <c r="G19" s="8"/>
    </row>
    <row r="20" spans="1:7" s="39" customFormat="1" ht="4.1500000000000004" customHeight="1" x14ac:dyDescent="0.2">
      <c r="A20" s="36"/>
      <c r="B20" s="37"/>
      <c r="C20" s="37"/>
      <c r="D20" s="37"/>
      <c r="E20" s="37"/>
      <c r="F20" s="37"/>
      <c r="G20" s="38"/>
    </row>
    <row r="21" spans="1:7" s="39" customFormat="1" ht="40.15" customHeight="1" x14ac:dyDescent="0.2">
      <c r="A21" s="36"/>
      <c r="B21" s="37"/>
      <c r="C21" s="37"/>
      <c r="D21" s="37"/>
      <c r="E21" s="37"/>
      <c r="F21" s="37"/>
      <c r="G21" s="38"/>
    </row>
    <row r="22" spans="1:7" s="39" customFormat="1" x14ac:dyDescent="0.2">
      <c r="A22" s="36"/>
      <c r="C22" s="213" t="s">
        <v>127</v>
      </c>
      <c r="D22" s="213"/>
      <c r="E22" s="213"/>
      <c r="F22" s="22">
        <f>SUM('Tableau exemple'!D58:W58)/$D$10</f>
        <v>0.14145701497144619</v>
      </c>
      <c r="G22" s="38"/>
    </row>
    <row r="23" spans="1:7" s="39" customFormat="1" x14ac:dyDescent="0.2">
      <c r="A23" s="36"/>
      <c r="C23" s="213" t="s">
        <v>128</v>
      </c>
      <c r="D23" s="213"/>
      <c r="E23" s="213"/>
      <c r="F23" s="22">
        <f>SUM('Tableau exemple'!D59:W59)/$D$10</f>
        <v>0.11734063898749808</v>
      </c>
      <c r="G23" s="38"/>
    </row>
    <row r="24" spans="1:7" x14ac:dyDescent="0.2">
      <c r="A24" s="17"/>
      <c r="C24" s="213" t="s">
        <v>129</v>
      </c>
      <c r="D24" s="213"/>
      <c r="E24" s="213"/>
      <c r="F24" s="22">
        <f>SUM('Tableau exemple'!D60:W60)/$D$10</f>
        <v>0.17518135514739927</v>
      </c>
      <c r="G24" s="8"/>
    </row>
    <row r="25" spans="1:7" x14ac:dyDescent="0.2">
      <c r="A25" s="17"/>
      <c r="C25" s="218" t="s">
        <v>130</v>
      </c>
      <c r="D25" s="218"/>
      <c r="E25" s="218"/>
      <c r="F25" s="22">
        <f>SUM('Tableau exemple'!D61:W61)/$D$10</f>
        <v>7.5127334465195247E-2</v>
      </c>
      <c r="G25" s="8"/>
    </row>
    <row r="26" spans="1:7" x14ac:dyDescent="0.2">
      <c r="A26" s="17"/>
      <c r="C26" s="218" t="s">
        <v>18</v>
      </c>
      <c r="D26" s="218"/>
      <c r="E26" s="218"/>
      <c r="F26" s="22">
        <f>SUM('Tableau exemple'!D62:W62)/$D$10</f>
        <v>2.7434789319339407E-2</v>
      </c>
      <c r="G26" s="8"/>
    </row>
    <row r="27" spans="1:7" x14ac:dyDescent="0.2">
      <c r="A27" s="17"/>
      <c r="C27" s="213" t="s">
        <v>17</v>
      </c>
      <c r="D27" s="213"/>
      <c r="E27" s="213"/>
      <c r="F27" s="22">
        <f>SUM('Tableau exemple'!D63:W63)/$D$10</f>
        <v>0.13547615372742705</v>
      </c>
      <c r="G27" s="8"/>
    </row>
    <row r="28" spans="1:7" x14ac:dyDescent="0.2">
      <c r="A28" s="17"/>
      <c r="F28" s="7"/>
      <c r="G28" s="8"/>
    </row>
    <row r="29" spans="1:7" ht="39.6" customHeight="1" x14ac:dyDescent="0.2">
      <c r="A29" s="17"/>
      <c r="F29" s="7"/>
      <c r="G29" s="8"/>
    </row>
    <row r="30" spans="1:7" ht="5.25" customHeight="1" x14ac:dyDescent="0.2">
      <c r="A30" s="17"/>
      <c r="B30" s="10"/>
      <c r="C30" s="10"/>
      <c r="D30" s="11"/>
      <c r="E30" s="11"/>
      <c r="F30" s="7"/>
      <c r="G30" s="8"/>
    </row>
    <row r="31" spans="1:7" x14ac:dyDescent="0.2">
      <c r="A31" s="17"/>
      <c r="B31" s="219" t="s">
        <v>157</v>
      </c>
      <c r="C31" s="219"/>
      <c r="D31" s="219"/>
      <c r="E31" s="219"/>
      <c r="F31" s="219"/>
      <c r="G31" s="8"/>
    </row>
    <row r="32" spans="1:7" x14ac:dyDescent="0.2">
      <c r="A32" s="17"/>
      <c r="B32" s="213" t="s">
        <v>86</v>
      </c>
      <c r="C32" s="213"/>
      <c r="D32" s="216">
        <f>'Tableau exemple'!D77</f>
        <v>3217.5</v>
      </c>
      <c r="E32" s="217"/>
      <c r="F32" s="7" t="s">
        <v>78</v>
      </c>
      <c r="G32" s="8"/>
    </row>
    <row r="33" spans="1:7" x14ac:dyDescent="0.2">
      <c r="A33" s="17"/>
      <c r="B33" s="213" t="s">
        <v>90</v>
      </c>
      <c r="C33" s="213"/>
      <c r="D33" s="211">
        <f>D32/D6</f>
        <v>1.7875000000000001</v>
      </c>
      <c r="E33" s="211"/>
      <c r="F33" s="7" t="s">
        <v>79</v>
      </c>
      <c r="G33" s="8"/>
    </row>
    <row r="34" spans="1:7" x14ac:dyDescent="0.2">
      <c r="A34" s="17"/>
      <c r="B34" s="213" t="s">
        <v>89</v>
      </c>
      <c r="C34" s="213"/>
      <c r="D34" s="211">
        <f>IF('Tableau exemple'!$D$4="Enseignement",D32*D15*'ratios_A MASQUER'!$B$48/'ratios_A MASQUER'!$B$47/D6,IF('Tableau exemple'!$D$4="Santé",D32*D15*'ratios_A MASQUER'!$C$48/'ratios_A MASQUER'!$C$47/D6,IF('Tableau exemple'!$D$4="Restauration entreprise ou administrative",D32*D15*'ratios_A MASQUER'!$D$48/'ratios_A MASQUER'!$D$47/D6)))</f>
        <v>0.39892637779193424</v>
      </c>
      <c r="E34" s="211"/>
      <c r="F34" s="7" t="s">
        <v>79</v>
      </c>
      <c r="G34" s="18"/>
    </row>
    <row r="35" spans="1:7" x14ac:dyDescent="0.2">
      <c r="A35" s="17"/>
      <c r="B35" s="10"/>
      <c r="C35" s="10"/>
      <c r="D35" s="21"/>
      <c r="E35" s="21"/>
      <c r="F35" s="7"/>
      <c r="G35" s="18"/>
    </row>
    <row r="36" spans="1:7" ht="3.75" customHeight="1" x14ac:dyDescent="0.2">
      <c r="A36" s="17"/>
      <c r="B36" s="10"/>
      <c r="C36" s="10"/>
      <c r="D36" s="9"/>
      <c r="E36" s="9"/>
      <c r="F36" s="7"/>
      <c r="G36" s="8"/>
    </row>
    <row r="37" spans="1:7" x14ac:dyDescent="0.2">
      <c r="A37" s="17"/>
      <c r="B37" s="219" t="s">
        <v>166</v>
      </c>
      <c r="C37" s="219"/>
      <c r="D37" s="219"/>
      <c r="E37" s="219"/>
      <c r="F37" s="219"/>
      <c r="G37" s="8"/>
    </row>
    <row r="38" spans="1:7" ht="4.5" customHeight="1" x14ac:dyDescent="0.2">
      <c r="A38" s="17"/>
      <c r="B38" s="10"/>
      <c r="C38" s="10"/>
      <c r="D38" s="9"/>
      <c r="E38" s="9"/>
      <c r="F38" s="7"/>
      <c r="G38" s="8"/>
    </row>
    <row r="39" spans="1:7" x14ac:dyDescent="0.2">
      <c r="A39" s="17"/>
      <c r="B39" s="213" t="s">
        <v>185</v>
      </c>
      <c r="C39" s="213"/>
      <c r="D39" s="211">
        <f>SUM('Tableau exemple'!D71:W71)</f>
        <v>1778.7673000000004</v>
      </c>
      <c r="E39" s="211"/>
      <c r="F39" s="7" t="s">
        <v>186</v>
      </c>
      <c r="G39" s="8"/>
    </row>
    <row r="40" spans="1:7" x14ac:dyDescent="0.2">
      <c r="A40" s="17"/>
      <c r="B40" s="213" t="s">
        <v>188</v>
      </c>
      <c r="C40" s="213"/>
      <c r="D40" s="211">
        <f>D39/D6</f>
        <v>0.98820405555555579</v>
      </c>
      <c r="E40" s="211"/>
      <c r="F40" s="7" t="s">
        <v>187</v>
      </c>
      <c r="G40" s="8"/>
    </row>
    <row r="41" spans="1:7" ht="5.25" customHeight="1" x14ac:dyDescent="0.2">
      <c r="A41" s="17"/>
      <c r="B41" s="10"/>
      <c r="C41" s="10"/>
      <c r="D41" s="11"/>
      <c r="E41" s="11"/>
      <c r="F41" s="7"/>
      <c r="G41" s="8"/>
    </row>
    <row r="42" spans="1:7" ht="18.75" x14ac:dyDescent="0.3">
      <c r="A42" s="17"/>
      <c r="B42" s="224" t="s">
        <v>156</v>
      </c>
      <c r="C42" s="224"/>
      <c r="D42" s="224"/>
      <c r="E42" s="224"/>
      <c r="F42" s="224"/>
      <c r="G42" s="8"/>
    </row>
    <row r="43" spans="1:7" x14ac:dyDescent="0.2">
      <c r="A43" s="17"/>
      <c r="B43" s="213" t="s">
        <v>87</v>
      </c>
      <c r="C43" s="213"/>
      <c r="D43" s="215">
        <f>'Tableau exemple'!D2:D2</f>
        <v>57600</v>
      </c>
      <c r="E43" s="215"/>
      <c r="F43" s="13"/>
      <c r="G43" s="8"/>
    </row>
    <row r="44" spans="1:7" x14ac:dyDescent="0.2">
      <c r="A44" s="17"/>
      <c r="B44" s="213" t="s">
        <v>158</v>
      </c>
      <c r="C44" s="213"/>
      <c r="D44" s="212">
        <f>D11*'Tableau exemple'!D2:D2/1000000</f>
        <v>8.29312</v>
      </c>
      <c r="E44" s="212"/>
      <c r="F44" s="7" t="s">
        <v>81</v>
      </c>
      <c r="G44" s="8"/>
    </row>
    <row r="45" spans="1:7" x14ac:dyDescent="0.2">
      <c r="A45" s="17"/>
      <c r="B45" s="213" t="s">
        <v>159</v>
      </c>
      <c r="C45" s="213"/>
      <c r="D45" s="212">
        <f>D34*D43</f>
        <v>22978.159360815411</v>
      </c>
      <c r="E45" s="212"/>
      <c r="F45" s="7" t="s">
        <v>78</v>
      </c>
      <c r="G45" s="8"/>
    </row>
    <row r="46" spans="1:7" ht="13.5" thickBot="1" x14ac:dyDescent="0.25">
      <c r="A46" s="19"/>
      <c r="B46" s="209" t="s">
        <v>171</v>
      </c>
      <c r="C46" s="209"/>
      <c r="D46" s="210">
        <f>D40*D43</f>
        <v>56920.553600000014</v>
      </c>
      <c r="E46" s="210"/>
      <c r="F46" s="12" t="s">
        <v>80</v>
      </c>
      <c r="G46" s="20"/>
    </row>
    <row r="47" spans="1:7" x14ac:dyDescent="0.2">
      <c r="B47" s="6"/>
      <c r="C47" s="6"/>
      <c r="D47" s="6"/>
      <c r="E47" s="6"/>
    </row>
  </sheetData>
  <sheetProtection algorithmName="SHA-512" hashValue="96t52SlNjuqPB0oDTEwUXOzgthG8WulJw5H8RGkPywJmiklvsDD+Z6fVfYJ9O3ZdJvfkWZU3L8yEe2a2PKGj2g==" saltValue="UGju2eLbBAVEe/7eL4+KPA==" spinCount="100000" sheet="1" objects="1" scenarios="1" selectLockedCells="1"/>
  <mergeCells count="47">
    <mergeCell ref="B1:F1"/>
    <mergeCell ref="B42:F42"/>
    <mergeCell ref="B8:F8"/>
    <mergeCell ref="B31:F31"/>
    <mergeCell ref="B37:F37"/>
    <mergeCell ref="B39:C39"/>
    <mergeCell ref="B32:C32"/>
    <mergeCell ref="B33:C33"/>
    <mergeCell ref="B34:C34"/>
    <mergeCell ref="B40:C40"/>
    <mergeCell ref="B11:C11"/>
    <mergeCell ref="B14:C14"/>
    <mergeCell ref="B15:C15"/>
    <mergeCell ref="B5:C5"/>
    <mergeCell ref="C23:E23"/>
    <mergeCell ref="C3:F3"/>
    <mergeCell ref="D5:E5"/>
    <mergeCell ref="D13:E13"/>
    <mergeCell ref="B6:C6"/>
    <mergeCell ref="D16:E16"/>
    <mergeCell ref="D17:E17"/>
    <mergeCell ref="D6:E6"/>
    <mergeCell ref="D10:E10"/>
    <mergeCell ref="D11:E11"/>
    <mergeCell ref="B10:C10"/>
    <mergeCell ref="D12:E12"/>
    <mergeCell ref="D34:E34"/>
    <mergeCell ref="D14:E14"/>
    <mergeCell ref="D15:E15"/>
    <mergeCell ref="D43:E43"/>
    <mergeCell ref="D33:E33"/>
    <mergeCell ref="D32:E32"/>
    <mergeCell ref="C24:E24"/>
    <mergeCell ref="C25:E25"/>
    <mergeCell ref="C26:E26"/>
    <mergeCell ref="C27:E27"/>
    <mergeCell ref="C22:E22"/>
    <mergeCell ref="B19:F19"/>
    <mergeCell ref="B46:C46"/>
    <mergeCell ref="D46:E46"/>
    <mergeCell ref="D39:E39"/>
    <mergeCell ref="D40:E40"/>
    <mergeCell ref="D44:E44"/>
    <mergeCell ref="D45:E45"/>
    <mergeCell ref="B45:C45"/>
    <mergeCell ref="B43:C43"/>
    <mergeCell ref="B44:C4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7"/>
  <sheetViews>
    <sheetView zoomScale="50" zoomScaleNormal="50" workbookViewId="0">
      <selection activeCell="D2" sqref="D2:E2"/>
    </sheetView>
  </sheetViews>
  <sheetFormatPr baseColWidth="10" defaultColWidth="11.42578125" defaultRowHeight="12.75" x14ac:dyDescent="0.2"/>
  <cols>
    <col min="1" max="1" width="29.5703125" style="32" customWidth="1"/>
    <col min="2" max="2" width="21.5703125" style="32" customWidth="1"/>
    <col min="3" max="4" width="23.42578125" style="32" customWidth="1"/>
    <col min="5" max="22" width="18.7109375" style="32" customWidth="1"/>
    <col min="23" max="23" width="20.7109375" style="32" customWidth="1"/>
    <col min="24" max="24" width="19.7109375" style="32" hidden="1" customWidth="1"/>
    <col min="25" max="25" width="0" style="32" hidden="1" customWidth="1"/>
    <col min="26" max="16384" width="11.42578125" style="32"/>
  </cols>
  <sheetData>
    <row r="1" spans="1:23" s="31" customFormat="1" ht="36.75" customHeight="1" x14ac:dyDescent="0.2">
      <c r="A1" s="129" t="s">
        <v>47</v>
      </c>
      <c r="B1" s="129"/>
      <c r="C1" s="129"/>
      <c r="D1" s="132"/>
      <c r="E1" s="132"/>
      <c r="F1" s="60"/>
      <c r="G1" s="61"/>
      <c r="H1" s="61"/>
      <c r="I1" s="61"/>
      <c r="J1" s="61"/>
      <c r="K1" s="61"/>
      <c r="L1" s="61"/>
      <c r="M1" s="61"/>
      <c r="N1" s="61"/>
      <c r="O1" s="61"/>
      <c r="P1" s="61"/>
      <c r="Q1" s="61"/>
      <c r="R1" s="61"/>
      <c r="S1" s="61"/>
      <c r="T1" s="61"/>
      <c r="U1" s="61"/>
      <c r="V1" s="61"/>
      <c r="W1" s="61"/>
    </row>
    <row r="2" spans="1:23" s="31" customFormat="1" ht="36.75" customHeight="1" x14ac:dyDescent="0.2">
      <c r="A2" s="129" t="s">
        <v>75</v>
      </c>
      <c r="B2" s="129"/>
      <c r="C2" s="129"/>
      <c r="D2" s="133"/>
      <c r="E2" s="133"/>
      <c r="F2" s="61"/>
      <c r="G2" s="61"/>
      <c r="H2" s="61"/>
      <c r="I2" s="61"/>
      <c r="J2" s="61"/>
      <c r="K2" s="61"/>
      <c r="L2" s="61"/>
      <c r="M2" s="61"/>
      <c r="N2" s="61"/>
      <c r="O2" s="61"/>
      <c r="P2" s="61"/>
      <c r="Q2" s="61"/>
      <c r="R2" s="61"/>
      <c r="S2" s="61"/>
      <c r="T2" s="61"/>
      <c r="U2" s="61"/>
      <c r="V2" s="61"/>
      <c r="W2" s="61"/>
    </row>
    <row r="3" spans="1:23" s="31" customFormat="1" ht="36.75" customHeight="1" x14ac:dyDescent="0.2">
      <c r="A3" s="129" t="s">
        <v>42</v>
      </c>
      <c r="B3" s="129"/>
      <c r="C3" s="129"/>
      <c r="D3" s="133"/>
      <c r="E3" s="133"/>
      <c r="F3" s="61"/>
      <c r="G3" s="61"/>
      <c r="H3" s="61"/>
      <c r="I3" s="61"/>
      <c r="J3" s="61"/>
      <c r="K3" s="61"/>
      <c r="L3" s="61"/>
      <c r="M3" s="61"/>
      <c r="N3" s="61"/>
      <c r="O3" s="61"/>
      <c r="P3" s="61"/>
      <c r="Q3" s="61"/>
      <c r="R3" s="61"/>
      <c r="S3" s="61"/>
      <c r="T3" s="61"/>
      <c r="U3" s="61"/>
      <c r="V3" s="61"/>
      <c r="W3" s="61"/>
    </row>
    <row r="4" spans="1:23" s="31" customFormat="1" ht="36.75" customHeight="1" x14ac:dyDescent="0.2">
      <c r="A4" s="130" t="s">
        <v>55</v>
      </c>
      <c r="B4" s="130"/>
      <c r="C4" s="130"/>
      <c r="D4" s="133"/>
      <c r="E4" s="133"/>
      <c r="F4" s="61"/>
      <c r="G4" s="61"/>
      <c r="H4" s="61"/>
      <c r="I4" s="61"/>
      <c r="J4" s="61"/>
      <c r="K4" s="61"/>
      <c r="L4" s="61"/>
      <c r="M4" s="61"/>
      <c r="N4" s="61"/>
      <c r="O4" s="61"/>
      <c r="P4" s="61"/>
      <c r="Q4" s="61"/>
      <c r="R4" s="61"/>
      <c r="S4" s="61"/>
      <c r="T4" s="61"/>
      <c r="U4" s="61"/>
      <c r="V4" s="61"/>
      <c r="W4" s="61"/>
    </row>
    <row r="5" spans="1:23" s="31" customFormat="1" ht="36.75" customHeight="1" thickBot="1" x14ac:dyDescent="0.25">
      <c r="A5" s="131" t="s">
        <v>43</v>
      </c>
      <c r="B5" s="131"/>
      <c r="C5" s="131"/>
      <c r="D5" s="134"/>
      <c r="E5" s="134"/>
      <c r="F5" s="61"/>
      <c r="G5" s="61"/>
      <c r="H5" s="61"/>
      <c r="I5" s="61"/>
      <c r="J5" s="61"/>
      <c r="K5" s="61"/>
      <c r="L5" s="61"/>
      <c r="M5" s="61"/>
      <c r="N5" s="61"/>
      <c r="O5" s="61"/>
      <c r="P5" s="61"/>
      <c r="Q5" s="61"/>
      <c r="R5" s="61"/>
      <c r="S5" s="61"/>
      <c r="T5" s="61"/>
      <c r="U5" s="61"/>
      <c r="V5" s="61"/>
      <c r="W5" s="61"/>
    </row>
    <row r="6" spans="1:23" ht="36.75" customHeight="1" thickBot="1" x14ac:dyDescent="0.25">
      <c r="A6" s="163"/>
      <c r="B6" s="163"/>
      <c r="C6" s="163"/>
      <c r="D6" s="163"/>
      <c r="E6" s="163"/>
      <c r="F6" s="163"/>
      <c r="G6" s="163"/>
      <c r="H6" s="163"/>
      <c r="I6" s="163"/>
      <c r="J6" s="163"/>
      <c r="K6" s="163"/>
      <c r="L6" s="163"/>
      <c r="M6" s="163"/>
      <c r="N6" s="163"/>
      <c r="O6" s="163"/>
      <c r="P6" s="163"/>
      <c r="Q6" s="163"/>
      <c r="R6" s="163"/>
      <c r="S6" s="163"/>
      <c r="T6" s="163"/>
      <c r="U6" s="163"/>
      <c r="V6" s="163"/>
      <c r="W6" s="164"/>
    </row>
    <row r="7" spans="1:23" ht="32.25" customHeight="1" thickBot="1" x14ac:dyDescent="0.25">
      <c r="A7" s="165" t="s">
        <v>0</v>
      </c>
      <c r="B7" s="165"/>
      <c r="C7" s="62"/>
      <c r="D7" s="166" t="s">
        <v>148</v>
      </c>
      <c r="E7" s="167"/>
      <c r="F7" s="190" t="s">
        <v>149</v>
      </c>
      <c r="G7" s="167"/>
      <c r="H7" s="190" t="s">
        <v>150</v>
      </c>
      <c r="I7" s="167"/>
      <c r="J7" s="190" t="s">
        <v>151</v>
      </c>
      <c r="K7" s="167"/>
      <c r="L7" s="190" t="s">
        <v>152</v>
      </c>
      <c r="M7" s="167"/>
      <c r="N7" s="166" t="s">
        <v>164</v>
      </c>
      <c r="O7" s="167"/>
      <c r="P7" s="190" t="s">
        <v>164</v>
      </c>
      <c r="Q7" s="167"/>
      <c r="R7" s="190" t="s">
        <v>164</v>
      </c>
      <c r="S7" s="167"/>
      <c r="T7" s="190" t="s">
        <v>164</v>
      </c>
      <c r="U7" s="167"/>
      <c r="V7" s="190" t="s">
        <v>164</v>
      </c>
      <c r="W7" s="167"/>
    </row>
    <row r="8" spans="1:23" ht="60" customHeight="1" x14ac:dyDescent="0.2">
      <c r="A8" s="113" t="s">
        <v>1</v>
      </c>
      <c r="B8" s="192" t="s">
        <v>2</v>
      </c>
      <c r="C8" s="193"/>
      <c r="D8" s="191"/>
      <c r="E8" s="191"/>
      <c r="F8" s="191"/>
      <c r="G8" s="191"/>
      <c r="H8" s="191"/>
      <c r="I8" s="191"/>
      <c r="J8" s="191"/>
      <c r="K8" s="191"/>
      <c r="L8" s="191"/>
      <c r="M8" s="191"/>
      <c r="N8" s="191"/>
      <c r="O8" s="191"/>
      <c r="P8" s="191"/>
      <c r="Q8" s="191"/>
      <c r="R8" s="191"/>
      <c r="S8" s="191"/>
      <c r="T8" s="89"/>
      <c r="U8" s="90"/>
      <c r="V8" s="89"/>
      <c r="W8" s="90"/>
    </row>
    <row r="9" spans="1:23" ht="39.950000000000003" customHeight="1" x14ac:dyDescent="0.2">
      <c r="A9" s="114"/>
      <c r="B9" s="194" t="s">
        <v>3</v>
      </c>
      <c r="C9" s="195"/>
      <c r="D9" s="162"/>
      <c r="E9" s="162"/>
      <c r="F9" s="162"/>
      <c r="G9" s="162"/>
      <c r="H9" s="162"/>
      <c r="I9" s="162"/>
      <c r="J9" s="162"/>
      <c r="K9" s="162"/>
      <c r="L9" s="162"/>
      <c r="M9" s="162"/>
      <c r="N9" s="162"/>
      <c r="O9" s="162"/>
      <c r="P9" s="162"/>
      <c r="Q9" s="162"/>
      <c r="R9" s="162"/>
      <c r="S9" s="162"/>
      <c r="T9" s="87"/>
      <c r="U9" s="88"/>
      <c r="V9" s="87"/>
      <c r="W9" s="88"/>
    </row>
    <row r="10" spans="1:23" ht="39.950000000000003" customHeight="1" x14ac:dyDescent="0.2">
      <c r="A10" s="114"/>
      <c r="B10" s="194" t="s">
        <v>4</v>
      </c>
      <c r="C10" s="195"/>
      <c r="D10" s="162"/>
      <c r="E10" s="162"/>
      <c r="F10" s="162"/>
      <c r="G10" s="162"/>
      <c r="H10" s="162"/>
      <c r="I10" s="162"/>
      <c r="J10" s="162"/>
      <c r="K10" s="162"/>
      <c r="L10" s="162"/>
      <c r="M10" s="162"/>
      <c r="N10" s="162"/>
      <c r="O10" s="162"/>
      <c r="P10" s="162"/>
      <c r="Q10" s="162"/>
      <c r="R10" s="162"/>
      <c r="S10" s="162"/>
      <c r="T10" s="87"/>
      <c r="U10" s="88"/>
      <c r="V10" s="87"/>
      <c r="W10" s="88"/>
    </row>
    <row r="11" spans="1:23" ht="39.950000000000003" customHeight="1" x14ac:dyDescent="0.2">
      <c r="A11" s="114"/>
      <c r="B11" s="194" t="s">
        <v>54</v>
      </c>
      <c r="C11" s="195"/>
      <c r="D11" s="162"/>
      <c r="E11" s="162"/>
      <c r="F11" s="162"/>
      <c r="G11" s="162"/>
      <c r="H11" s="162"/>
      <c r="I11" s="162"/>
      <c r="J11" s="162"/>
      <c r="K11" s="162"/>
      <c r="L11" s="162"/>
      <c r="M11" s="162"/>
      <c r="N11" s="162"/>
      <c r="O11" s="162"/>
      <c r="P11" s="162"/>
      <c r="Q11" s="162"/>
      <c r="R11" s="162"/>
      <c r="S11" s="162"/>
      <c r="T11" s="87"/>
      <c r="U11" s="88"/>
      <c r="V11" s="87"/>
      <c r="W11" s="88"/>
    </row>
    <row r="12" spans="1:23" ht="60" customHeight="1" x14ac:dyDescent="0.2">
      <c r="A12" s="114"/>
      <c r="B12" s="188" t="s">
        <v>6</v>
      </c>
      <c r="C12" s="189"/>
      <c r="D12" s="112"/>
      <c r="E12" s="112"/>
      <c r="F12" s="112"/>
      <c r="G12" s="112"/>
      <c r="H12" s="112"/>
      <c r="I12" s="112"/>
      <c r="J12" s="112"/>
      <c r="K12" s="112"/>
      <c r="L12" s="112"/>
      <c r="M12" s="112"/>
      <c r="N12" s="112"/>
      <c r="O12" s="112"/>
      <c r="P12" s="112"/>
      <c r="Q12" s="112"/>
      <c r="R12" s="112"/>
      <c r="S12" s="112"/>
      <c r="T12" s="87"/>
      <c r="U12" s="88"/>
      <c r="V12" s="87"/>
      <c r="W12" s="88"/>
    </row>
    <row r="13" spans="1:23" ht="39.950000000000003" customHeight="1" thickBot="1" x14ac:dyDescent="0.25">
      <c r="A13" s="115"/>
      <c r="B13" s="157" t="s">
        <v>46</v>
      </c>
      <c r="C13" s="158"/>
      <c r="D13" s="156"/>
      <c r="E13" s="156"/>
      <c r="F13" s="156"/>
      <c r="G13" s="156"/>
      <c r="H13" s="156"/>
      <c r="I13" s="156"/>
      <c r="J13" s="156"/>
      <c r="K13" s="156"/>
      <c r="L13" s="156"/>
      <c r="M13" s="156"/>
      <c r="N13" s="156"/>
      <c r="O13" s="156"/>
      <c r="P13" s="156"/>
      <c r="Q13" s="156"/>
      <c r="R13" s="156"/>
      <c r="S13" s="156"/>
      <c r="T13" s="85"/>
      <c r="U13" s="86"/>
      <c r="V13" s="85"/>
      <c r="W13" s="86"/>
    </row>
    <row r="14" spans="1:23" ht="32.25" customHeight="1" thickBot="1" x14ac:dyDescent="0.25">
      <c r="A14" s="196" t="s">
        <v>5</v>
      </c>
      <c r="B14" s="196"/>
      <c r="C14" s="197"/>
      <c r="D14" s="198"/>
      <c r="E14" s="199"/>
      <c r="F14" s="126"/>
      <c r="G14" s="126"/>
      <c r="H14" s="126"/>
      <c r="I14" s="126"/>
      <c r="J14" s="126"/>
      <c r="K14" s="126"/>
      <c r="L14" s="126"/>
      <c r="M14" s="126"/>
      <c r="N14" s="102"/>
      <c r="O14" s="103"/>
      <c r="P14" s="102"/>
      <c r="Q14" s="103"/>
      <c r="R14" s="102"/>
      <c r="S14" s="103"/>
      <c r="T14" s="102"/>
      <c r="U14" s="103"/>
      <c r="V14" s="102"/>
      <c r="W14" s="103"/>
    </row>
    <row r="15" spans="1:23" ht="66.75" customHeight="1" thickBot="1" x14ac:dyDescent="0.25">
      <c r="A15" s="159" t="s">
        <v>45</v>
      </c>
      <c r="B15" s="159"/>
      <c r="C15" s="160"/>
      <c r="D15" s="161"/>
      <c r="E15" s="103"/>
      <c r="F15" s="102"/>
      <c r="G15" s="103"/>
      <c r="H15" s="102"/>
      <c r="I15" s="103"/>
      <c r="J15" s="102"/>
      <c r="K15" s="103"/>
      <c r="L15" s="102"/>
      <c r="M15" s="103"/>
      <c r="N15" s="102"/>
      <c r="O15" s="103"/>
      <c r="P15" s="102"/>
      <c r="Q15" s="103"/>
      <c r="R15" s="102"/>
      <c r="S15" s="103"/>
      <c r="T15" s="102"/>
      <c r="U15" s="103"/>
      <c r="V15" s="102"/>
      <c r="W15" s="103"/>
    </row>
    <row r="16" spans="1:23" ht="32.25" customHeight="1" thickBot="1" x14ac:dyDescent="0.25">
      <c r="A16" s="159" t="s">
        <v>153</v>
      </c>
      <c r="B16" s="159"/>
      <c r="C16" s="160"/>
      <c r="D16" s="200"/>
      <c r="E16" s="128"/>
      <c r="F16" s="127"/>
      <c r="G16" s="128"/>
      <c r="H16" s="127"/>
      <c r="I16" s="128"/>
      <c r="J16" s="127"/>
      <c r="K16" s="128"/>
      <c r="L16" s="127"/>
      <c r="M16" s="128"/>
      <c r="N16" s="127"/>
      <c r="O16" s="128"/>
      <c r="P16" s="127"/>
      <c r="Q16" s="128"/>
      <c r="R16" s="127"/>
      <c r="S16" s="128"/>
      <c r="T16" s="127"/>
      <c r="U16" s="128"/>
      <c r="V16" s="127"/>
      <c r="W16" s="128"/>
    </row>
    <row r="17" spans="1:23" ht="60" customHeight="1" x14ac:dyDescent="0.2">
      <c r="A17" s="183" t="s">
        <v>174</v>
      </c>
      <c r="B17" s="186" t="s">
        <v>2</v>
      </c>
      <c r="C17" s="187"/>
      <c r="D17" s="124"/>
      <c r="E17" s="125"/>
      <c r="F17" s="124"/>
      <c r="G17" s="125"/>
      <c r="H17" s="124"/>
      <c r="I17" s="125"/>
      <c r="J17" s="124"/>
      <c r="K17" s="125"/>
      <c r="L17" s="124"/>
      <c r="M17" s="125"/>
      <c r="N17" s="124"/>
      <c r="O17" s="125"/>
      <c r="P17" s="124"/>
      <c r="Q17" s="125"/>
      <c r="R17" s="124"/>
      <c r="S17" s="125"/>
      <c r="T17" s="124"/>
      <c r="U17" s="125"/>
      <c r="V17" s="124"/>
      <c r="W17" s="125"/>
    </row>
    <row r="18" spans="1:23" ht="39.950000000000003" customHeight="1" x14ac:dyDescent="0.2">
      <c r="A18" s="184"/>
      <c r="B18" s="174" t="s">
        <v>3</v>
      </c>
      <c r="C18" s="175"/>
      <c r="D18" s="104"/>
      <c r="E18" s="105"/>
      <c r="F18" s="104"/>
      <c r="G18" s="105"/>
      <c r="H18" s="104"/>
      <c r="I18" s="105"/>
      <c r="J18" s="104"/>
      <c r="K18" s="105"/>
      <c r="L18" s="104"/>
      <c r="M18" s="105"/>
      <c r="N18" s="104"/>
      <c r="O18" s="105"/>
      <c r="P18" s="104"/>
      <c r="Q18" s="105"/>
      <c r="R18" s="104"/>
      <c r="S18" s="105"/>
      <c r="T18" s="104"/>
      <c r="U18" s="105"/>
      <c r="V18" s="104"/>
      <c r="W18" s="105"/>
    </row>
    <row r="19" spans="1:23" ht="39.950000000000003" customHeight="1" x14ac:dyDescent="0.2">
      <c r="A19" s="184"/>
      <c r="B19" s="174" t="s">
        <v>4</v>
      </c>
      <c r="C19" s="175"/>
      <c r="D19" s="123"/>
      <c r="E19" s="105"/>
      <c r="F19" s="123"/>
      <c r="G19" s="105"/>
      <c r="H19" s="121"/>
      <c r="I19" s="122"/>
      <c r="J19" s="171"/>
      <c r="K19" s="122"/>
      <c r="L19" s="171"/>
      <c r="M19" s="122"/>
      <c r="N19" s="171"/>
      <c r="O19" s="122"/>
      <c r="P19" s="171"/>
      <c r="Q19" s="122"/>
      <c r="R19" s="121"/>
      <c r="S19" s="122"/>
      <c r="T19" s="171"/>
      <c r="U19" s="122"/>
      <c r="V19" s="171"/>
      <c r="W19" s="122"/>
    </row>
    <row r="20" spans="1:23" ht="39.950000000000003" customHeight="1" x14ac:dyDescent="0.2">
      <c r="A20" s="184"/>
      <c r="B20" s="174" t="s">
        <v>54</v>
      </c>
      <c r="C20" s="175"/>
      <c r="D20" s="123"/>
      <c r="E20" s="105"/>
      <c r="F20" s="123"/>
      <c r="G20" s="105"/>
      <c r="H20" s="123"/>
      <c r="I20" s="105"/>
      <c r="J20" s="104"/>
      <c r="K20" s="105"/>
      <c r="L20" s="104"/>
      <c r="M20" s="105"/>
      <c r="N20" s="104"/>
      <c r="O20" s="105"/>
      <c r="P20" s="104"/>
      <c r="Q20" s="105"/>
      <c r="R20" s="123"/>
      <c r="S20" s="105"/>
      <c r="T20" s="104"/>
      <c r="U20" s="105"/>
      <c r="V20" s="104"/>
      <c r="W20" s="105"/>
    </row>
    <row r="21" spans="1:23" ht="39.950000000000003" customHeight="1" x14ac:dyDescent="0.2">
      <c r="A21" s="184"/>
      <c r="B21" s="174" t="s">
        <v>18</v>
      </c>
      <c r="C21" s="175"/>
      <c r="D21" s="116"/>
      <c r="E21" s="116"/>
      <c r="F21" s="116"/>
      <c r="G21" s="116"/>
      <c r="H21" s="116"/>
      <c r="I21" s="116"/>
      <c r="J21" s="116"/>
      <c r="K21" s="116"/>
      <c r="L21" s="116"/>
      <c r="M21" s="116"/>
      <c r="N21" s="116"/>
      <c r="O21" s="116"/>
      <c r="P21" s="116"/>
      <c r="Q21" s="116"/>
      <c r="R21" s="116"/>
      <c r="S21" s="116"/>
      <c r="T21" s="104"/>
      <c r="U21" s="105"/>
      <c r="V21" s="104"/>
      <c r="W21" s="105"/>
    </row>
    <row r="22" spans="1:23" ht="60" customHeight="1" thickBot="1" x14ac:dyDescent="0.25">
      <c r="A22" s="185"/>
      <c r="B22" s="176" t="s">
        <v>17</v>
      </c>
      <c r="C22" s="177"/>
      <c r="D22" s="117"/>
      <c r="E22" s="118"/>
      <c r="F22" s="117"/>
      <c r="G22" s="118"/>
      <c r="H22" s="117"/>
      <c r="I22" s="118"/>
      <c r="J22" s="117"/>
      <c r="K22" s="118"/>
      <c r="L22" s="117"/>
      <c r="M22" s="118"/>
      <c r="N22" s="117"/>
      <c r="O22" s="118"/>
      <c r="P22" s="117"/>
      <c r="Q22" s="118"/>
      <c r="R22" s="117"/>
      <c r="S22" s="118"/>
      <c r="T22" s="117"/>
      <c r="U22" s="118"/>
      <c r="V22" s="117"/>
      <c r="W22" s="118"/>
    </row>
    <row r="23" spans="1:23" ht="60" customHeight="1" thickBot="1" x14ac:dyDescent="0.25">
      <c r="A23" s="63"/>
      <c r="B23" s="172" t="s">
        <v>20</v>
      </c>
      <c r="C23" s="173"/>
      <c r="D23" s="178">
        <f>SUM(D17:E22)</f>
        <v>0</v>
      </c>
      <c r="E23" s="119"/>
      <c r="F23" s="119">
        <f t="shared" ref="F23" si="0">SUM(F17:G22)</f>
        <v>0</v>
      </c>
      <c r="G23" s="119"/>
      <c r="H23" s="119">
        <f t="shared" ref="H23" si="1">SUM(H17:I22)</f>
        <v>0</v>
      </c>
      <c r="I23" s="119"/>
      <c r="J23" s="119">
        <f t="shared" ref="J23" si="2">SUM(J17:K22)</f>
        <v>0</v>
      </c>
      <c r="K23" s="119"/>
      <c r="L23" s="119">
        <f t="shared" ref="L23" si="3">SUM(L17:M22)</f>
        <v>0</v>
      </c>
      <c r="M23" s="119"/>
      <c r="N23" s="119">
        <f t="shared" ref="N23" si="4">SUM(N17:O22)</f>
        <v>0</v>
      </c>
      <c r="O23" s="119"/>
      <c r="P23" s="119">
        <f t="shared" ref="P23" si="5">SUM(P17:Q22)</f>
        <v>0</v>
      </c>
      <c r="Q23" s="119"/>
      <c r="R23" s="119">
        <f t="shared" ref="R23" si="6">SUM(R17:S22)</f>
        <v>0</v>
      </c>
      <c r="S23" s="119"/>
      <c r="T23" s="99">
        <f t="shared" ref="T23" si="7">SUM(T17:U22)</f>
        <v>0</v>
      </c>
      <c r="U23" s="101"/>
      <c r="V23" s="99">
        <f t="shared" ref="V23" si="8">SUM(V17:W22)</f>
        <v>0</v>
      </c>
      <c r="W23" s="100"/>
    </row>
    <row r="24" spans="1:23" ht="60" customHeight="1" x14ac:dyDescent="0.2">
      <c r="A24" s="183" t="s">
        <v>175</v>
      </c>
      <c r="B24" s="186" t="s">
        <v>2</v>
      </c>
      <c r="C24" s="187"/>
      <c r="D24" s="124"/>
      <c r="E24" s="125"/>
      <c r="F24" s="124"/>
      <c r="G24" s="125"/>
      <c r="H24" s="124"/>
      <c r="I24" s="125"/>
      <c r="J24" s="124"/>
      <c r="K24" s="125"/>
      <c r="L24" s="124"/>
      <c r="M24" s="125"/>
      <c r="N24" s="124"/>
      <c r="O24" s="125"/>
      <c r="P24" s="124"/>
      <c r="Q24" s="125"/>
      <c r="R24" s="124"/>
      <c r="S24" s="125"/>
      <c r="T24" s="124"/>
      <c r="U24" s="125"/>
      <c r="V24" s="124"/>
      <c r="W24" s="125"/>
    </row>
    <row r="25" spans="1:23" ht="39.950000000000003" customHeight="1" x14ac:dyDescent="0.2">
      <c r="A25" s="184"/>
      <c r="B25" s="174" t="s">
        <v>3</v>
      </c>
      <c r="C25" s="175"/>
      <c r="D25" s="104"/>
      <c r="E25" s="105"/>
      <c r="F25" s="104"/>
      <c r="G25" s="105"/>
      <c r="H25" s="104"/>
      <c r="I25" s="105"/>
      <c r="J25" s="104"/>
      <c r="K25" s="105"/>
      <c r="L25" s="104"/>
      <c r="M25" s="105"/>
      <c r="N25" s="104"/>
      <c r="O25" s="105"/>
      <c r="P25" s="104"/>
      <c r="Q25" s="105"/>
      <c r="R25" s="104"/>
      <c r="S25" s="105"/>
      <c r="T25" s="104"/>
      <c r="U25" s="105"/>
      <c r="V25" s="104"/>
      <c r="W25" s="105"/>
    </row>
    <row r="26" spans="1:23" ht="39.950000000000003" customHeight="1" x14ac:dyDescent="0.2">
      <c r="A26" s="184"/>
      <c r="B26" s="174" t="s">
        <v>4</v>
      </c>
      <c r="C26" s="175"/>
      <c r="D26" s="123"/>
      <c r="E26" s="105"/>
      <c r="F26" s="123"/>
      <c r="G26" s="105"/>
      <c r="H26" s="121"/>
      <c r="I26" s="122"/>
      <c r="J26" s="171"/>
      <c r="K26" s="122"/>
      <c r="L26" s="171"/>
      <c r="M26" s="122"/>
      <c r="N26" s="171"/>
      <c r="O26" s="122"/>
      <c r="P26" s="171"/>
      <c r="Q26" s="122"/>
      <c r="R26" s="121"/>
      <c r="S26" s="122"/>
      <c r="T26" s="171"/>
      <c r="U26" s="122"/>
      <c r="V26" s="171"/>
      <c r="W26" s="122"/>
    </row>
    <row r="27" spans="1:23" ht="39.950000000000003" customHeight="1" x14ac:dyDescent="0.2">
      <c r="A27" s="184"/>
      <c r="B27" s="174" t="s">
        <v>54</v>
      </c>
      <c r="C27" s="175"/>
      <c r="D27" s="123"/>
      <c r="E27" s="105"/>
      <c r="F27" s="123"/>
      <c r="G27" s="105"/>
      <c r="H27" s="123"/>
      <c r="I27" s="105"/>
      <c r="J27" s="104"/>
      <c r="K27" s="105"/>
      <c r="L27" s="104"/>
      <c r="M27" s="105"/>
      <c r="N27" s="104"/>
      <c r="O27" s="105"/>
      <c r="P27" s="104"/>
      <c r="Q27" s="105"/>
      <c r="R27" s="123"/>
      <c r="S27" s="105"/>
      <c r="T27" s="104"/>
      <c r="U27" s="105"/>
      <c r="V27" s="104"/>
      <c r="W27" s="105"/>
    </row>
    <row r="28" spans="1:23" ht="39.950000000000003" customHeight="1" x14ac:dyDescent="0.2">
      <c r="A28" s="184"/>
      <c r="B28" s="174" t="s">
        <v>18</v>
      </c>
      <c r="C28" s="175"/>
      <c r="D28" s="116"/>
      <c r="E28" s="116"/>
      <c r="F28" s="116"/>
      <c r="G28" s="116"/>
      <c r="H28" s="116"/>
      <c r="I28" s="116"/>
      <c r="J28" s="116"/>
      <c r="K28" s="116"/>
      <c r="L28" s="116"/>
      <c r="M28" s="116"/>
      <c r="N28" s="116"/>
      <c r="O28" s="116"/>
      <c r="P28" s="116"/>
      <c r="Q28" s="116"/>
      <c r="R28" s="116"/>
      <c r="S28" s="116"/>
      <c r="T28" s="104"/>
      <c r="U28" s="105"/>
      <c r="V28" s="104"/>
      <c r="W28" s="105"/>
    </row>
    <row r="29" spans="1:23" ht="60" customHeight="1" thickBot="1" x14ac:dyDescent="0.25">
      <c r="A29" s="185"/>
      <c r="B29" s="176" t="s">
        <v>17</v>
      </c>
      <c r="C29" s="177"/>
      <c r="D29" s="117"/>
      <c r="E29" s="118"/>
      <c r="F29" s="117"/>
      <c r="G29" s="118"/>
      <c r="H29" s="117"/>
      <c r="I29" s="118"/>
      <c r="J29" s="117"/>
      <c r="K29" s="118"/>
      <c r="L29" s="117"/>
      <c r="M29" s="118"/>
      <c r="N29" s="117"/>
      <c r="O29" s="118"/>
      <c r="P29" s="117"/>
      <c r="Q29" s="118"/>
      <c r="R29" s="117"/>
      <c r="S29" s="118"/>
      <c r="T29" s="117"/>
      <c r="U29" s="118"/>
      <c r="V29" s="117"/>
      <c r="W29" s="118"/>
    </row>
    <row r="30" spans="1:23" ht="60" customHeight="1" thickBot="1" x14ac:dyDescent="0.25">
      <c r="A30" s="63"/>
      <c r="B30" s="172" t="s">
        <v>19</v>
      </c>
      <c r="C30" s="173"/>
      <c r="D30" s="178">
        <f>SUM(D24:E29)</f>
        <v>0</v>
      </c>
      <c r="E30" s="119"/>
      <c r="F30" s="119">
        <f t="shared" ref="F30" si="9">SUM(F24:G29)</f>
        <v>0</v>
      </c>
      <c r="G30" s="119"/>
      <c r="H30" s="119">
        <f t="shared" ref="H30" si="10">SUM(H24:I29)</f>
        <v>0</v>
      </c>
      <c r="I30" s="119"/>
      <c r="J30" s="119">
        <f t="shared" ref="J30" si="11">SUM(J24:K29)</f>
        <v>0</v>
      </c>
      <c r="K30" s="119"/>
      <c r="L30" s="119">
        <f t="shared" ref="L30" si="12">SUM(L24:M29)</f>
        <v>0</v>
      </c>
      <c r="M30" s="119"/>
      <c r="N30" s="119">
        <f t="shared" ref="N30" si="13">SUM(N24:O29)</f>
        <v>0</v>
      </c>
      <c r="O30" s="119"/>
      <c r="P30" s="119">
        <f t="shared" ref="P30" si="14">SUM(P24:Q29)</f>
        <v>0</v>
      </c>
      <c r="Q30" s="119"/>
      <c r="R30" s="119">
        <f t="shared" ref="R30" si="15">SUM(R24:S29)</f>
        <v>0</v>
      </c>
      <c r="S30" s="119"/>
      <c r="T30" s="99">
        <f t="shared" ref="T30" si="16">SUM(T24:U29)</f>
        <v>0</v>
      </c>
      <c r="U30" s="101"/>
      <c r="V30" s="99">
        <f t="shared" ref="V30" si="17">SUM(V24:W29)</f>
        <v>0</v>
      </c>
      <c r="W30" s="100"/>
    </row>
    <row r="31" spans="1:23" ht="60" customHeight="1" x14ac:dyDescent="0.2">
      <c r="A31" s="183" t="s">
        <v>173</v>
      </c>
      <c r="B31" s="186" t="s">
        <v>2</v>
      </c>
      <c r="C31" s="187"/>
      <c r="D31" s="179"/>
      <c r="E31" s="120"/>
      <c r="F31" s="179"/>
      <c r="G31" s="120"/>
      <c r="H31" s="120"/>
      <c r="I31" s="120"/>
      <c r="J31" s="120"/>
      <c r="K31" s="120"/>
      <c r="L31" s="120"/>
      <c r="M31" s="120"/>
      <c r="N31" s="120"/>
      <c r="O31" s="120"/>
      <c r="P31" s="120"/>
      <c r="Q31" s="120"/>
      <c r="R31" s="120"/>
      <c r="S31" s="120"/>
      <c r="T31" s="124"/>
      <c r="U31" s="125"/>
      <c r="V31" s="124"/>
      <c r="W31" s="125"/>
    </row>
    <row r="32" spans="1:23" ht="39.950000000000003" customHeight="1" x14ac:dyDescent="0.2">
      <c r="A32" s="184"/>
      <c r="B32" s="174" t="s">
        <v>3</v>
      </c>
      <c r="C32" s="175"/>
      <c r="D32" s="180"/>
      <c r="E32" s="116"/>
      <c r="F32" s="180"/>
      <c r="G32" s="116"/>
      <c r="H32" s="116"/>
      <c r="I32" s="116"/>
      <c r="J32" s="116"/>
      <c r="K32" s="116"/>
      <c r="L32" s="116"/>
      <c r="M32" s="116"/>
      <c r="N32" s="116"/>
      <c r="O32" s="116"/>
      <c r="P32" s="116"/>
      <c r="Q32" s="116"/>
      <c r="R32" s="116"/>
      <c r="S32" s="116"/>
      <c r="T32" s="104"/>
      <c r="U32" s="105"/>
      <c r="V32" s="104"/>
      <c r="W32" s="105"/>
    </row>
    <row r="33" spans="1:23" ht="39.950000000000003" customHeight="1" x14ac:dyDescent="0.2">
      <c r="A33" s="184"/>
      <c r="B33" s="174" t="s">
        <v>4</v>
      </c>
      <c r="C33" s="175"/>
      <c r="D33" s="180"/>
      <c r="E33" s="116"/>
      <c r="F33" s="180"/>
      <c r="G33" s="116"/>
      <c r="H33" s="116"/>
      <c r="I33" s="116"/>
      <c r="J33" s="116"/>
      <c r="K33" s="116"/>
      <c r="L33" s="116"/>
      <c r="M33" s="116"/>
      <c r="N33" s="116"/>
      <c r="O33" s="116"/>
      <c r="P33" s="116"/>
      <c r="Q33" s="116"/>
      <c r="R33" s="116"/>
      <c r="S33" s="116"/>
      <c r="T33" s="104"/>
      <c r="U33" s="105"/>
      <c r="V33" s="104"/>
      <c r="W33" s="105"/>
    </row>
    <row r="34" spans="1:23" ht="39.950000000000003" customHeight="1" x14ac:dyDescent="0.2">
      <c r="A34" s="184"/>
      <c r="B34" s="174" t="s">
        <v>54</v>
      </c>
      <c r="C34" s="175"/>
      <c r="D34" s="180"/>
      <c r="E34" s="116"/>
      <c r="F34" s="180"/>
      <c r="G34" s="116"/>
      <c r="H34" s="116"/>
      <c r="I34" s="116"/>
      <c r="J34" s="116"/>
      <c r="K34" s="116"/>
      <c r="L34" s="116"/>
      <c r="M34" s="116"/>
      <c r="N34" s="116"/>
      <c r="O34" s="116"/>
      <c r="P34" s="116"/>
      <c r="Q34" s="116"/>
      <c r="R34" s="116"/>
      <c r="S34" s="116"/>
      <c r="T34" s="104"/>
      <c r="U34" s="105"/>
      <c r="V34" s="104"/>
      <c r="W34" s="105"/>
    </row>
    <row r="35" spans="1:23" ht="39.950000000000003" customHeight="1" x14ac:dyDescent="0.2">
      <c r="A35" s="184"/>
      <c r="B35" s="174" t="s">
        <v>18</v>
      </c>
      <c r="C35" s="175"/>
      <c r="D35" s="180"/>
      <c r="E35" s="116"/>
      <c r="F35" s="180"/>
      <c r="G35" s="116"/>
      <c r="H35" s="116"/>
      <c r="I35" s="116"/>
      <c r="J35" s="116"/>
      <c r="K35" s="116"/>
      <c r="L35" s="116"/>
      <c r="M35" s="116"/>
      <c r="N35" s="116"/>
      <c r="O35" s="116"/>
      <c r="P35" s="116"/>
      <c r="Q35" s="116"/>
      <c r="R35" s="116"/>
      <c r="S35" s="116"/>
      <c r="T35" s="104"/>
      <c r="U35" s="105"/>
      <c r="V35" s="104"/>
      <c r="W35" s="105"/>
    </row>
    <row r="36" spans="1:23" ht="60" customHeight="1" thickBot="1" x14ac:dyDescent="0.25">
      <c r="A36" s="185"/>
      <c r="B36" s="176" t="s">
        <v>17</v>
      </c>
      <c r="C36" s="177"/>
      <c r="D36" s="181"/>
      <c r="E36" s="182"/>
      <c r="F36" s="181"/>
      <c r="G36" s="182"/>
      <c r="H36" s="182"/>
      <c r="I36" s="182"/>
      <c r="J36" s="182"/>
      <c r="K36" s="182"/>
      <c r="L36" s="182"/>
      <c r="M36" s="182"/>
      <c r="N36" s="182"/>
      <c r="O36" s="182"/>
      <c r="P36" s="182"/>
      <c r="Q36" s="182"/>
      <c r="R36" s="182"/>
      <c r="S36" s="182"/>
      <c r="T36" s="117"/>
      <c r="U36" s="118"/>
      <c r="V36" s="117"/>
      <c r="W36" s="118"/>
    </row>
    <row r="37" spans="1:23" ht="32.25" customHeight="1" thickBot="1" x14ac:dyDescent="0.25">
      <c r="A37" s="65"/>
      <c r="B37" s="201" t="s">
        <v>7</v>
      </c>
      <c r="C37" s="202"/>
      <c r="D37" s="97">
        <f>SUM(D31:E36)</f>
        <v>0</v>
      </c>
      <c r="E37" s="98"/>
      <c r="F37" s="97">
        <f>SUM(F31:G36)</f>
        <v>0</v>
      </c>
      <c r="G37" s="98"/>
      <c r="H37" s="97">
        <f>SUM(H31:I36)</f>
        <v>0</v>
      </c>
      <c r="I37" s="98"/>
      <c r="J37" s="97">
        <f>SUM(J31:K36)</f>
        <v>0</v>
      </c>
      <c r="K37" s="98"/>
      <c r="L37" s="97">
        <f>SUM(L31:M36)</f>
        <v>0</v>
      </c>
      <c r="M37" s="98"/>
      <c r="N37" s="97">
        <f>SUM(N31:O36)</f>
        <v>0</v>
      </c>
      <c r="O37" s="98"/>
      <c r="P37" s="97">
        <f>SUM(P31:Q36)</f>
        <v>0</v>
      </c>
      <c r="Q37" s="98"/>
      <c r="R37" s="97">
        <f>SUM(R31:S36)</f>
        <v>0</v>
      </c>
      <c r="S37" s="98"/>
      <c r="T37" s="97">
        <f>SUM(T31:U36)</f>
        <v>0</v>
      </c>
      <c r="U37" s="98"/>
      <c r="V37" s="97">
        <f>SUM(V31:W36)</f>
        <v>0</v>
      </c>
      <c r="W37" s="98"/>
    </row>
    <row r="38" spans="1:23" ht="84" customHeight="1" thickBot="1" x14ac:dyDescent="0.25">
      <c r="A38" s="64" t="s">
        <v>212</v>
      </c>
      <c r="B38" s="206" t="s">
        <v>172</v>
      </c>
      <c r="C38" s="207"/>
      <c r="D38" s="205"/>
      <c r="E38" s="205"/>
      <c r="F38" s="205"/>
      <c r="G38" s="205"/>
      <c r="H38" s="205"/>
      <c r="I38" s="205"/>
      <c r="J38" s="205"/>
      <c r="K38" s="205"/>
      <c r="L38" s="205"/>
      <c r="M38" s="205"/>
      <c r="N38" s="205"/>
      <c r="O38" s="205"/>
      <c r="P38" s="205"/>
      <c r="Q38" s="205"/>
      <c r="R38" s="205"/>
      <c r="S38" s="205"/>
      <c r="T38" s="205"/>
      <c r="U38" s="205"/>
      <c r="V38" s="205"/>
      <c r="W38" s="205"/>
    </row>
    <row r="39" spans="1:23" ht="32.25" customHeight="1" thickBot="1" x14ac:dyDescent="0.25">
      <c r="A39" s="142" t="s">
        <v>213</v>
      </c>
      <c r="B39" s="66" t="s">
        <v>74</v>
      </c>
      <c r="C39" s="67" t="s">
        <v>9</v>
      </c>
      <c r="D39" s="68" t="s">
        <v>8</v>
      </c>
      <c r="E39" s="69" t="s">
        <v>10</v>
      </c>
      <c r="F39" s="69" t="s">
        <v>8</v>
      </c>
      <c r="G39" s="69" t="s">
        <v>10</v>
      </c>
      <c r="H39" s="69" t="s">
        <v>8</v>
      </c>
      <c r="I39" s="69" t="s">
        <v>10</v>
      </c>
      <c r="J39" s="69" t="s">
        <v>8</v>
      </c>
      <c r="K39" s="69" t="s">
        <v>10</v>
      </c>
      <c r="L39" s="69" t="s">
        <v>8</v>
      </c>
      <c r="M39" s="69" t="s">
        <v>10</v>
      </c>
      <c r="N39" s="69" t="s">
        <v>8</v>
      </c>
      <c r="O39" s="69" t="s">
        <v>10</v>
      </c>
      <c r="P39" s="69" t="s">
        <v>8</v>
      </c>
      <c r="Q39" s="69" t="s">
        <v>10</v>
      </c>
      <c r="R39" s="69" t="s">
        <v>8</v>
      </c>
      <c r="S39" s="69" t="s">
        <v>10</v>
      </c>
      <c r="T39" s="69" t="s">
        <v>8</v>
      </c>
      <c r="U39" s="69" t="s">
        <v>10</v>
      </c>
      <c r="V39" s="69" t="s">
        <v>8</v>
      </c>
      <c r="W39" s="69" t="s">
        <v>10</v>
      </c>
    </row>
    <row r="40" spans="1:23" ht="39.950000000000003" customHeight="1" x14ac:dyDescent="0.2">
      <c r="A40" s="143"/>
      <c r="B40" s="54" t="s">
        <v>214</v>
      </c>
      <c r="C40" s="56">
        <v>0</v>
      </c>
      <c r="D40" s="50"/>
      <c r="E40" s="70">
        <f>D40*$C40</f>
        <v>0</v>
      </c>
      <c r="F40" s="29"/>
      <c r="G40" s="70">
        <f>F40*$C40</f>
        <v>0</v>
      </c>
      <c r="H40" s="29"/>
      <c r="I40" s="70">
        <f>H40*$C40</f>
        <v>0</v>
      </c>
      <c r="J40" s="29"/>
      <c r="K40" s="70">
        <f>J40*$C40</f>
        <v>0</v>
      </c>
      <c r="L40" s="29"/>
      <c r="M40" s="70">
        <f>L40*$C40</f>
        <v>0</v>
      </c>
      <c r="N40" s="29"/>
      <c r="O40" s="70">
        <f>N40*$C40</f>
        <v>0</v>
      </c>
      <c r="P40" s="29"/>
      <c r="Q40" s="70">
        <f>P40*$C40</f>
        <v>0</v>
      </c>
      <c r="R40" s="29"/>
      <c r="S40" s="70">
        <f>R40*$C40</f>
        <v>0</v>
      </c>
      <c r="T40" s="29"/>
      <c r="U40" s="70">
        <f>T40*$C40</f>
        <v>0</v>
      </c>
      <c r="V40" s="29"/>
      <c r="W40" s="70">
        <f>V40*$C40</f>
        <v>0</v>
      </c>
    </row>
    <row r="41" spans="1:23" ht="39.950000000000003" customHeight="1" x14ac:dyDescent="0.2">
      <c r="A41" s="143"/>
      <c r="B41" s="54" t="s">
        <v>215</v>
      </c>
      <c r="C41" s="56">
        <v>0</v>
      </c>
      <c r="D41" s="50"/>
      <c r="E41" s="70">
        <f>D41*$C41</f>
        <v>0</v>
      </c>
      <c r="F41" s="29"/>
      <c r="G41" s="70">
        <f>F41*$C41</f>
        <v>0</v>
      </c>
      <c r="H41" s="29"/>
      <c r="I41" s="70">
        <f>H41*$C41</f>
        <v>0</v>
      </c>
      <c r="J41" s="29"/>
      <c r="K41" s="70">
        <f>J41*$C41</f>
        <v>0</v>
      </c>
      <c r="L41" s="29"/>
      <c r="M41" s="70">
        <f>L41*$C41</f>
        <v>0</v>
      </c>
      <c r="N41" s="29"/>
      <c r="O41" s="70">
        <f>N41*$C41</f>
        <v>0</v>
      </c>
      <c r="P41" s="29"/>
      <c r="Q41" s="70">
        <f>P41*$C41</f>
        <v>0</v>
      </c>
      <c r="R41" s="29"/>
      <c r="S41" s="70">
        <f>R41*$C41</f>
        <v>0</v>
      </c>
      <c r="T41" s="29"/>
      <c r="U41" s="70">
        <f>T41*$C41</f>
        <v>0</v>
      </c>
      <c r="V41" s="29"/>
      <c r="W41" s="70">
        <f>V41*$C41</f>
        <v>0</v>
      </c>
    </row>
    <row r="42" spans="1:23" ht="39.950000000000003" customHeight="1" x14ac:dyDescent="0.2">
      <c r="A42" s="143"/>
      <c r="B42" s="54" t="s">
        <v>194</v>
      </c>
      <c r="C42" s="56">
        <v>5.3999999999999999E-2</v>
      </c>
      <c r="D42" s="50"/>
      <c r="E42" s="70">
        <f>D42*$C42</f>
        <v>0</v>
      </c>
      <c r="F42" s="29"/>
      <c r="G42" s="70">
        <f>F42*$C42</f>
        <v>0</v>
      </c>
      <c r="H42" s="29"/>
      <c r="I42" s="70">
        <f>H42*$C42</f>
        <v>0</v>
      </c>
      <c r="J42" s="29"/>
      <c r="K42" s="70">
        <f>J42*$C42</f>
        <v>0</v>
      </c>
      <c r="L42" s="29"/>
      <c r="M42" s="70">
        <f>L42*$C42</f>
        <v>0</v>
      </c>
      <c r="N42" s="29"/>
      <c r="O42" s="70">
        <f>N42*$C42</f>
        <v>0</v>
      </c>
      <c r="P42" s="29"/>
      <c r="Q42" s="70">
        <f>P42*$C42</f>
        <v>0</v>
      </c>
      <c r="R42" s="29"/>
      <c r="S42" s="70">
        <f>R42*$C42</f>
        <v>0</v>
      </c>
      <c r="T42" s="29"/>
      <c r="U42" s="70">
        <f>T42*$C42</f>
        <v>0</v>
      </c>
      <c r="V42" s="29"/>
      <c r="W42" s="70">
        <f>V42*$C42</f>
        <v>0</v>
      </c>
    </row>
    <row r="43" spans="1:23" ht="39.950000000000003" customHeight="1" x14ac:dyDescent="0.2">
      <c r="A43" s="143"/>
      <c r="B43" s="54" t="s">
        <v>198</v>
      </c>
      <c r="C43" s="56">
        <v>0.04</v>
      </c>
      <c r="D43" s="50"/>
      <c r="E43" s="70">
        <f t="shared" ref="E43:G56" si="18">D43*$C43</f>
        <v>0</v>
      </c>
      <c r="F43" s="29"/>
      <c r="G43" s="70">
        <f t="shared" si="18"/>
        <v>0</v>
      </c>
      <c r="H43" s="29"/>
      <c r="I43" s="70">
        <f t="shared" ref="I43:I56" si="19">H43*$C43</f>
        <v>0</v>
      </c>
      <c r="J43" s="29"/>
      <c r="K43" s="70">
        <f t="shared" ref="K43" si="20">J43*$C43</f>
        <v>0</v>
      </c>
      <c r="L43" s="29"/>
      <c r="M43" s="70">
        <f t="shared" ref="M43:M56" si="21">L43*$C43</f>
        <v>0</v>
      </c>
      <c r="N43" s="29"/>
      <c r="O43" s="70">
        <f t="shared" ref="O43:O56" si="22">N43*$C43</f>
        <v>0</v>
      </c>
      <c r="P43" s="29"/>
      <c r="Q43" s="70">
        <f t="shared" ref="Q43:Q56" si="23">P43*$C43</f>
        <v>0</v>
      </c>
      <c r="R43" s="29"/>
      <c r="S43" s="70">
        <f t="shared" ref="S43:S51" si="24">R43*$C43</f>
        <v>0</v>
      </c>
      <c r="T43" s="29"/>
      <c r="U43" s="70">
        <f t="shared" ref="U43:U56" si="25">T43*$C43</f>
        <v>0</v>
      </c>
      <c r="V43" s="29"/>
      <c r="W43" s="70">
        <f t="shared" ref="W43:W56" si="26">V43*$C43</f>
        <v>0</v>
      </c>
    </row>
    <row r="44" spans="1:23" ht="58.5" customHeight="1" x14ac:dyDescent="0.2">
      <c r="A44" s="143"/>
      <c r="B44" s="54" t="s">
        <v>199</v>
      </c>
      <c r="C44" s="56">
        <v>0.12</v>
      </c>
      <c r="D44" s="50"/>
      <c r="E44" s="70">
        <f t="shared" si="18"/>
        <v>0</v>
      </c>
      <c r="F44" s="29"/>
      <c r="G44" s="70">
        <f t="shared" si="18"/>
        <v>0</v>
      </c>
      <c r="H44" s="29"/>
      <c r="I44" s="70">
        <f t="shared" si="19"/>
        <v>0</v>
      </c>
      <c r="J44" s="29"/>
      <c r="K44" s="70">
        <f>J44*$C44</f>
        <v>0</v>
      </c>
      <c r="L44" s="29"/>
      <c r="M44" s="70">
        <f t="shared" si="21"/>
        <v>0</v>
      </c>
      <c r="N44" s="29"/>
      <c r="O44" s="70">
        <f t="shared" si="22"/>
        <v>0</v>
      </c>
      <c r="P44" s="29"/>
      <c r="Q44" s="70">
        <f t="shared" si="23"/>
        <v>0</v>
      </c>
      <c r="R44" s="29"/>
      <c r="S44" s="70">
        <f t="shared" si="24"/>
        <v>0</v>
      </c>
      <c r="T44" s="29"/>
      <c r="U44" s="70">
        <f t="shared" si="25"/>
        <v>0</v>
      </c>
      <c r="V44" s="29"/>
      <c r="W44" s="70">
        <f t="shared" si="26"/>
        <v>0</v>
      </c>
    </row>
    <row r="45" spans="1:23" ht="58.5" customHeight="1" x14ac:dyDescent="0.2">
      <c r="A45" s="143"/>
      <c r="B45" s="54" t="s">
        <v>219</v>
      </c>
      <c r="C45" s="56">
        <v>0</v>
      </c>
      <c r="D45" s="50"/>
      <c r="E45" s="70">
        <f t="shared" si="18"/>
        <v>0</v>
      </c>
      <c r="F45" s="29"/>
      <c r="G45" s="70">
        <f t="shared" si="18"/>
        <v>0</v>
      </c>
      <c r="H45" s="29"/>
      <c r="I45" s="70">
        <f t="shared" si="19"/>
        <v>0</v>
      </c>
      <c r="J45" s="29"/>
      <c r="K45" s="70">
        <f>J45*$C45</f>
        <v>0</v>
      </c>
      <c r="L45" s="29"/>
      <c r="M45" s="70">
        <f t="shared" si="21"/>
        <v>0</v>
      </c>
      <c r="N45" s="29"/>
      <c r="O45" s="70">
        <f t="shared" si="22"/>
        <v>0</v>
      </c>
      <c r="P45" s="29"/>
      <c r="Q45" s="70">
        <f t="shared" si="23"/>
        <v>0</v>
      </c>
      <c r="R45" s="29"/>
      <c r="S45" s="70">
        <f t="shared" si="24"/>
        <v>0</v>
      </c>
      <c r="T45" s="29"/>
      <c r="U45" s="70">
        <f t="shared" si="25"/>
        <v>0</v>
      </c>
      <c r="V45" s="29"/>
      <c r="W45" s="70">
        <f t="shared" si="26"/>
        <v>0</v>
      </c>
    </row>
    <row r="46" spans="1:23" ht="58.5" customHeight="1" x14ac:dyDescent="0.2">
      <c r="A46" s="143"/>
      <c r="B46" s="54" t="s">
        <v>216</v>
      </c>
      <c r="C46" s="56">
        <v>0</v>
      </c>
      <c r="D46" s="50"/>
      <c r="E46" s="70">
        <f t="shared" si="18"/>
        <v>0</v>
      </c>
      <c r="F46" s="29"/>
      <c r="G46" s="70">
        <f t="shared" si="18"/>
        <v>0</v>
      </c>
      <c r="H46" s="29"/>
      <c r="I46" s="70">
        <f t="shared" si="19"/>
        <v>0</v>
      </c>
      <c r="J46" s="29"/>
      <c r="K46" s="70">
        <f>J46*$C46</f>
        <v>0</v>
      </c>
      <c r="L46" s="29"/>
      <c r="M46" s="70">
        <f t="shared" si="21"/>
        <v>0</v>
      </c>
      <c r="N46" s="29"/>
      <c r="O46" s="70">
        <f t="shared" si="22"/>
        <v>0</v>
      </c>
      <c r="P46" s="29"/>
      <c r="Q46" s="70">
        <f t="shared" si="23"/>
        <v>0</v>
      </c>
      <c r="R46" s="29"/>
      <c r="S46" s="70">
        <f t="shared" si="24"/>
        <v>0</v>
      </c>
      <c r="T46" s="29"/>
      <c r="U46" s="70">
        <f t="shared" si="25"/>
        <v>0</v>
      </c>
      <c r="V46" s="29"/>
      <c r="W46" s="70">
        <f t="shared" si="26"/>
        <v>0</v>
      </c>
    </row>
    <row r="47" spans="1:23" ht="58.5" customHeight="1" x14ac:dyDescent="0.2">
      <c r="A47" s="143"/>
      <c r="B47" s="54" t="s">
        <v>216</v>
      </c>
      <c r="C47" s="56">
        <v>0</v>
      </c>
      <c r="D47" s="50"/>
      <c r="E47" s="70">
        <f t="shared" si="18"/>
        <v>0</v>
      </c>
      <c r="F47" s="29"/>
      <c r="G47" s="70">
        <f t="shared" si="18"/>
        <v>0</v>
      </c>
      <c r="H47" s="29"/>
      <c r="I47" s="70">
        <f t="shared" si="19"/>
        <v>0</v>
      </c>
      <c r="J47" s="29"/>
      <c r="K47" s="70">
        <f>J47*$C47</f>
        <v>0</v>
      </c>
      <c r="L47" s="29"/>
      <c r="M47" s="70">
        <f t="shared" si="21"/>
        <v>0</v>
      </c>
      <c r="N47" s="29"/>
      <c r="O47" s="70">
        <f t="shared" si="22"/>
        <v>0</v>
      </c>
      <c r="P47" s="29"/>
      <c r="Q47" s="70">
        <f t="shared" si="23"/>
        <v>0</v>
      </c>
      <c r="R47" s="29"/>
      <c r="S47" s="70">
        <f t="shared" si="24"/>
        <v>0</v>
      </c>
      <c r="T47" s="29"/>
      <c r="U47" s="70">
        <f t="shared" si="25"/>
        <v>0</v>
      </c>
      <c r="V47" s="29"/>
      <c r="W47" s="70">
        <f t="shared" si="26"/>
        <v>0</v>
      </c>
    </row>
    <row r="48" spans="1:23" ht="42" customHeight="1" x14ac:dyDescent="0.2">
      <c r="A48" s="143"/>
      <c r="B48" s="54" t="s">
        <v>200</v>
      </c>
      <c r="C48" s="56">
        <v>2E-3</v>
      </c>
      <c r="D48" s="50"/>
      <c r="E48" s="70">
        <f t="shared" si="18"/>
        <v>0</v>
      </c>
      <c r="F48" s="29"/>
      <c r="G48" s="70">
        <f t="shared" si="18"/>
        <v>0</v>
      </c>
      <c r="H48" s="29"/>
      <c r="I48" s="70">
        <f t="shared" si="19"/>
        <v>0</v>
      </c>
      <c r="J48" s="29"/>
      <c r="K48" s="70">
        <f t="shared" ref="K48:K56" si="27">J48*$C48</f>
        <v>0</v>
      </c>
      <c r="L48" s="29"/>
      <c r="M48" s="70">
        <f t="shared" si="21"/>
        <v>0</v>
      </c>
      <c r="N48" s="29"/>
      <c r="O48" s="70">
        <f t="shared" si="22"/>
        <v>0</v>
      </c>
      <c r="P48" s="29"/>
      <c r="Q48" s="70">
        <f t="shared" si="23"/>
        <v>0</v>
      </c>
      <c r="R48" s="29"/>
      <c r="S48" s="70">
        <f t="shared" si="24"/>
        <v>0</v>
      </c>
      <c r="T48" s="29"/>
      <c r="U48" s="70">
        <f t="shared" si="25"/>
        <v>0</v>
      </c>
      <c r="V48" s="29"/>
      <c r="W48" s="70">
        <f t="shared" si="26"/>
        <v>0</v>
      </c>
    </row>
    <row r="49" spans="1:23" ht="57.75" customHeight="1" x14ac:dyDescent="0.2">
      <c r="A49" s="143"/>
      <c r="B49" s="54" t="s">
        <v>201</v>
      </c>
      <c r="C49" s="57">
        <v>8.0000000000000002E-3</v>
      </c>
      <c r="D49" s="50"/>
      <c r="E49" s="70">
        <f t="shared" si="18"/>
        <v>0</v>
      </c>
      <c r="F49" s="29"/>
      <c r="G49" s="70">
        <f t="shared" si="18"/>
        <v>0</v>
      </c>
      <c r="H49" s="29"/>
      <c r="I49" s="70">
        <f t="shared" si="19"/>
        <v>0</v>
      </c>
      <c r="J49" s="29"/>
      <c r="K49" s="70">
        <f t="shared" si="27"/>
        <v>0</v>
      </c>
      <c r="L49" s="29"/>
      <c r="M49" s="70">
        <f t="shared" si="21"/>
        <v>0</v>
      </c>
      <c r="N49" s="29"/>
      <c r="O49" s="70">
        <f t="shared" si="22"/>
        <v>0</v>
      </c>
      <c r="P49" s="29"/>
      <c r="Q49" s="70">
        <f t="shared" si="23"/>
        <v>0</v>
      </c>
      <c r="R49" s="29"/>
      <c r="S49" s="70">
        <f t="shared" si="24"/>
        <v>0</v>
      </c>
      <c r="T49" s="29"/>
      <c r="U49" s="70">
        <f t="shared" si="25"/>
        <v>0</v>
      </c>
      <c r="V49" s="29"/>
      <c r="W49" s="70">
        <f t="shared" si="26"/>
        <v>0</v>
      </c>
    </row>
    <row r="50" spans="1:23" ht="52.5" customHeight="1" x14ac:dyDescent="0.2">
      <c r="A50" s="143"/>
      <c r="B50" s="54" t="s">
        <v>202</v>
      </c>
      <c r="C50" s="56">
        <v>4.0000000000000001E-3</v>
      </c>
      <c r="D50" s="33"/>
      <c r="E50" s="70">
        <f t="shared" si="18"/>
        <v>0</v>
      </c>
      <c r="F50" s="29"/>
      <c r="G50" s="70">
        <f t="shared" si="18"/>
        <v>0</v>
      </c>
      <c r="H50" s="29"/>
      <c r="I50" s="70">
        <f t="shared" si="19"/>
        <v>0</v>
      </c>
      <c r="J50" s="29"/>
      <c r="K50" s="70">
        <f t="shared" si="27"/>
        <v>0</v>
      </c>
      <c r="L50" s="29"/>
      <c r="M50" s="70">
        <f t="shared" si="21"/>
        <v>0</v>
      </c>
      <c r="N50" s="29"/>
      <c r="O50" s="70">
        <f t="shared" si="22"/>
        <v>0</v>
      </c>
      <c r="P50" s="29"/>
      <c r="Q50" s="70">
        <f t="shared" si="23"/>
        <v>0</v>
      </c>
      <c r="R50" s="29"/>
      <c r="S50" s="70">
        <f t="shared" si="24"/>
        <v>0</v>
      </c>
      <c r="T50" s="29"/>
      <c r="U50" s="70">
        <f t="shared" si="25"/>
        <v>0</v>
      </c>
      <c r="V50" s="29"/>
      <c r="W50" s="70">
        <f t="shared" si="26"/>
        <v>0</v>
      </c>
    </row>
    <row r="51" spans="1:23" ht="52.5" customHeight="1" x14ac:dyDescent="0.2">
      <c r="A51" s="143"/>
      <c r="B51" s="54" t="s">
        <v>217</v>
      </c>
      <c r="C51" s="56">
        <v>0</v>
      </c>
      <c r="D51" s="33"/>
      <c r="E51" s="70">
        <f t="shared" si="18"/>
        <v>0</v>
      </c>
      <c r="F51" s="29"/>
      <c r="G51" s="70">
        <f t="shared" si="18"/>
        <v>0</v>
      </c>
      <c r="H51" s="29"/>
      <c r="I51" s="70">
        <f t="shared" si="19"/>
        <v>0</v>
      </c>
      <c r="J51" s="29"/>
      <c r="K51" s="70">
        <f t="shared" si="27"/>
        <v>0</v>
      </c>
      <c r="L51" s="29"/>
      <c r="M51" s="70">
        <f t="shared" si="21"/>
        <v>0</v>
      </c>
      <c r="N51" s="29"/>
      <c r="O51" s="70">
        <f t="shared" si="22"/>
        <v>0</v>
      </c>
      <c r="P51" s="29"/>
      <c r="Q51" s="70">
        <f t="shared" si="23"/>
        <v>0</v>
      </c>
      <c r="R51" s="29"/>
      <c r="S51" s="70">
        <f t="shared" si="24"/>
        <v>0</v>
      </c>
      <c r="T51" s="29"/>
      <c r="U51" s="70">
        <f t="shared" si="25"/>
        <v>0</v>
      </c>
      <c r="V51" s="29"/>
      <c r="W51" s="70">
        <f t="shared" si="26"/>
        <v>0</v>
      </c>
    </row>
    <row r="52" spans="1:23" ht="62.25" customHeight="1" x14ac:dyDescent="0.2">
      <c r="A52" s="143"/>
      <c r="B52" s="54" t="s">
        <v>197</v>
      </c>
      <c r="C52" s="56">
        <v>0.06</v>
      </c>
      <c r="D52" s="50"/>
      <c r="E52" s="70">
        <f t="shared" si="18"/>
        <v>0</v>
      </c>
      <c r="F52" s="29"/>
      <c r="G52" s="70">
        <f t="shared" si="18"/>
        <v>0</v>
      </c>
      <c r="H52" s="29"/>
      <c r="I52" s="70">
        <f t="shared" si="19"/>
        <v>0</v>
      </c>
      <c r="J52" s="29"/>
      <c r="K52" s="70">
        <f t="shared" si="27"/>
        <v>0</v>
      </c>
      <c r="L52" s="29"/>
      <c r="M52" s="70">
        <f t="shared" si="21"/>
        <v>0</v>
      </c>
      <c r="N52" s="29"/>
      <c r="O52" s="70">
        <f t="shared" si="22"/>
        <v>0</v>
      </c>
      <c r="P52" s="29"/>
      <c r="Q52" s="70">
        <f t="shared" si="23"/>
        <v>0</v>
      </c>
      <c r="R52" s="29"/>
      <c r="S52" s="70">
        <f>R52*$C52</f>
        <v>0</v>
      </c>
      <c r="T52" s="29"/>
      <c r="U52" s="70">
        <f t="shared" si="25"/>
        <v>0</v>
      </c>
      <c r="V52" s="29"/>
      <c r="W52" s="70">
        <f t="shared" si="26"/>
        <v>0</v>
      </c>
    </row>
    <row r="53" spans="1:23" ht="59.25" customHeight="1" x14ac:dyDescent="0.2">
      <c r="A53" s="143"/>
      <c r="B53" s="54" t="s">
        <v>195</v>
      </c>
      <c r="C53" s="56">
        <v>0.03</v>
      </c>
      <c r="D53" s="50"/>
      <c r="E53" s="70">
        <f t="shared" si="18"/>
        <v>0</v>
      </c>
      <c r="F53" s="29"/>
      <c r="G53" s="70">
        <f t="shared" si="18"/>
        <v>0</v>
      </c>
      <c r="H53" s="29"/>
      <c r="I53" s="70">
        <f t="shared" si="19"/>
        <v>0</v>
      </c>
      <c r="J53" s="29"/>
      <c r="K53" s="70">
        <f t="shared" si="27"/>
        <v>0</v>
      </c>
      <c r="L53" s="29"/>
      <c r="M53" s="70">
        <f t="shared" si="21"/>
        <v>0</v>
      </c>
      <c r="N53" s="29"/>
      <c r="O53" s="70">
        <f t="shared" si="22"/>
        <v>0</v>
      </c>
      <c r="P53" s="29"/>
      <c r="Q53" s="70">
        <f t="shared" si="23"/>
        <v>0</v>
      </c>
      <c r="R53" s="29"/>
      <c r="S53" s="70">
        <f t="shared" ref="S53:S56" si="28">R53*$C53</f>
        <v>0</v>
      </c>
      <c r="T53" s="29"/>
      <c r="U53" s="70">
        <f t="shared" si="25"/>
        <v>0</v>
      </c>
      <c r="V53" s="29"/>
      <c r="W53" s="70">
        <f t="shared" si="26"/>
        <v>0</v>
      </c>
    </row>
    <row r="54" spans="1:23" ht="39.950000000000003" customHeight="1" x14ac:dyDescent="0.2">
      <c r="A54" s="143"/>
      <c r="B54" s="54" t="s">
        <v>196</v>
      </c>
      <c r="C54" s="56">
        <v>0.09</v>
      </c>
      <c r="D54" s="50"/>
      <c r="E54" s="70">
        <f t="shared" si="18"/>
        <v>0</v>
      </c>
      <c r="F54" s="29"/>
      <c r="G54" s="70">
        <f t="shared" si="18"/>
        <v>0</v>
      </c>
      <c r="H54" s="29"/>
      <c r="I54" s="70">
        <f t="shared" si="19"/>
        <v>0</v>
      </c>
      <c r="J54" s="29"/>
      <c r="K54" s="70">
        <f t="shared" si="27"/>
        <v>0</v>
      </c>
      <c r="L54" s="29"/>
      <c r="M54" s="70">
        <f t="shared" si="21"/>
        <v>0</v>
      </c>
      <c r="N54" s="29"/>
      <c r="O54" s="70">
        <f t="shared" si="22"/>
        <v>0</v>
      </c>
      <c r="P54" s="29"/>
      <c r="Q54" s="70">
        <f t="shared" si="23"/>
        <v>0</v>
      </c>
      <c r="R54" s="29"/>
      <c r="S54" s="70">
        <f t="shared" si="28"/>
        <v>0</v>
      </c>
      <c r="T54" s="29"/>
      <c r="U54" s="70">
        <f t="shared" si="25"/>
        <v>0</v>
      </c>
      <c r="V54" s="29"/>
      <c r="W54" s="70">
        <f t="shared" si="26"/>
        <v>0</v>
      </c>
    </row>
    <row r="55" spans="1:23" ht="39.950000000000003" customHeight="1" x14ac:dyDescent="0.2">
      <c r="A55" s="143"/>
      <c r="B55" s="54" t="s">
        <v>218</v>
      </c>
      <c r="C55" s="56">
        <v>0</v>
      </c>
      <c r="D55" s="50"/>
      <c r="E55" s="70">
        <f t="shared" si="18"/>
        <v>0</v>
      </c>
      <c r="F55" s="29"/>
      <c r="G55" s="70">
        <f t="shared" si="18"/>
        <v>0</v>
      </c>
      <c r="H55" s="29"/>
      <c r="I55" s="70">
        <f t="shared" si="19"/>
        <v>0</v>
      </c>
      <c r="J55" s="29"/>
      <c r="K55" s="70">
        <f t="shared" si="27"/>
        <v>0</v>
      </c>
      <c r="L55" s="29"/>
      <c r="M55" s="70">
        <f t="shared" si="21"/>
        <v>0</v>
      </c>
      <c r="N55" s="29"/>
      <c r="O55" s="70">
        <f t="shared" si="22"/>
        <v>0</v>
      </c>
      <c r="P55" s="29"/>
      <c r="Q55" s="70">
        <f t="shared" si="23"/>
        <v>0</v>
      </c>
      <c r="R55" s="29"/>
      <c r="S55" s="70">
        <f t="shared" si="28"/>
        <v>0</v>
      </c>
      <c r="T55" s="29"/>
      <c r="U55" s="70">
        <f t="shared" si="25"/>
        <v>0</v>
      </c>
      <c r="V55" s="29"/>
      <c r="W55" s="70">
        <f t="shared" si="26"/>
        <v>0</v>
      </c>
    </row>
    <row r="56" spans="1:23" ht="39.950000000000003" customHeight="1" thickBot="1" x14ac:dyDescent="0.25">
      <c r="A56" s="143"/>
      <c r="B56" s="55" t="s">
        <v>12</v>
      </c>
      <c r="C56" s="56">
        <v>1.5E-3</v>
      </c>
      <c r="D56" s="50"/>
      <c r="E56" s="70">
        <f t="shared" si="18"/>
        <v>0</v>
      </c>
      <c r="F56" s="29"/>
      <c r="G56" s="70">
        <f t="shared" si="18"/>
        <v>0</v>
      </c>
      <c r="H56" s="29"/>
      <c r="I56" s="70">
        <f t="shared" si="19"/>
        <v>0</v>
      </c>
      <c r="J56" s="29"/>
      <c r="K56" s="70">
        <f t="shared" si="27"/>
        <v>0</v>
      </c>
      <c r="L56" s="29"/>
      <c r="M56" s="70">
        <f t="shared" si="21"/>
        <v>0</v>
      </c>
      <c r="N56" s="29"/>
      <c r="O56" s="70">
        <f t="shared" si="22"/>
        <v>0</v>
      </c>
      <c r="P56" s="29"/>
      <c r="Q56" s="70">
        <f t="shared" si="23"/>
        <v>0</v>
      </c>
      <c r="R56" s="29"/>
      <c r="S56" s="70">
        <f t="shared" si="28"/>
        <v>0</v>
      </c>
      <c r="T56" s="29"/>
      <c r="U56" s="70">
        <f t="shared" si="25"/>
        <v>0</v>
      </c>
      <c r="V56" s="29"/>
      <c r="W56" s="70">
        <f t="shared" si="26"/>
        <v>0</v>
      </c>
    </row>
    <row r="57" spans="1:23" ht="32.25" customHeight="1" thickBot="1" x14ac:dyDescent="0.25">
      <c r="A57" s="144"/>
      <c r="B57" s="203" t="s">
        <v>11</v>
      </c>
      <c r="C57" s="204"/>
      <c r="D57" s="71"/>
      <c r="E57" s="72">
        <f>SUM(E42:E56)</f>
        <v>0</v>
      </c>
      <c r="F57" s="73"/>
      <c r="G57" s="72">
        <f>SUM(G42:G56)</f>
        <v>0</v>
      </c>
      <c r="H57" s="73"/>
      <c r="I57" s="72">
        <f>SUM(I42:I56)</f>
        <v>0</v>
      </c>
      <c r="J57" s="74"/>
      <c r="K57" s="72">
        <f>SUM(K42:K56)</f>
        <v>0</v>
      </c>
      <c r="L57" s="74"/>
      <c r="M57" s="72">
        <f>SUM(M42:M56)</f>
        <v>0</v>
      </c>
      <c r="N57" s="74"/>
      <c r="O57" s="72">
        <f>SUM(O42:O56)</f>
        <v>0</v>
      </c>
      <c r="P57" s="73"/>
      <c r="Q57" s="72">
        <f>SUM(Q42:Q56)</f>
        <v>0</v>
      </c>
      <c r="R57" s="73"/>
      <c r="S57" s="72">
        <f>SUM(S42:S56)</f>
        <v>0</v>
      </c>
      <c r="T57" s="34"/>
      <c r="U57" s="72">
        <f>SUM(U42:U56)</f>
        <v>0</v>
      </c>
      <c r="V57" s="34"/>
      <c r="W57" s="72">
        <f>SUM(W42:W56)</f>
        <v>0</v>
      </c>
    </row>
    <row r="58" spans="1:23" ht="32.25" customHeight="1" x14ac:dyDescent="0.2">
      <c r="A58" s="151" t="s">
        <v>176</v>
      </c>
      <c r="B58" s="154" t="s">
        <v>2</v>
      </c>
      <c r="C58" s="155"/>
      <c r="D58" s="94">
        <f>IF(D31=0,D17+D24-(E40+E41),D31-(E40+E41))</f>
        <v>0</v>
      </c>
      <c r="E58" s="95"/>
      <c r="F58" s="94">
        <f>IF(F31=0,F17+F24-(G40+G41),F31-(G40+G41))</f>
        <v>0</v>
      </c>
      <c r="G58" s="95"/>
      <c r="H58" s="94">
        <f>IF(H31=0,H17+H24-(I40+I41),H31-(I40+I41))</f>
        <v>0</v>
      </c>
      <c r="I58" s="95"/>
      <c r="J58" s="94">
        <f>IF(J31=0,J17+J24-(K40+K41),J31-(K40+K41))</f>
        <v>0</v>
      </c>
      <c r="K58" s="95"/>
      <c r="L58" s="94">
        <f>IF(L31=0,L17+L24-(M40+M41),L31-(M40+M41))</f>
        <v>0</v>
      </c>
      <c r="M58" s="95"/>
      <c r="N58" s="94">
        <f>IF(N31=0,N17+N24-(O40+O41),N31-(O40+O41))</f>
        <v>0</v>
      </c>
      <c r="O58" s="95"/>
      <c r="P58" s="94">
        <f>IF(P31=0,P17+P24-(Q40+Q41),P31-(Q40+Q41))</f>
        <v>0</v>
      </c>
      <c r="Q58" s="95"/>
      <c r="R58" s="94">
        <f>IF(R31=0,R17+R24-(S40+S41),R31-(S40+S41))</f>
        <v>0</v>
      </c>
      <c r="S58" s="95"/>
      <c r="T58" s="94">
        <f>IF(T31=0,T17+T24-(U40+U41),T31-(U40+U41))</f>
        <v>0</v>
      </c>
      <c r="U58" s="96"/>
      <c r="V58" s="94">
        <f>IF(V31=0,V17+V24-(W40+W41),V31-(W40+W41))</f>
        <v>0</v>
      </c>
      <c r="W58" s="95"/>
    </row>
    <row r="59" spans="1:23" ht="32.25" customHeight="1" x14ac:dyDescent="0.2">
      <c r="A59" s="152"/>
      <c r="B59" s="149" t="s">
        <v>3</v>
      </c>
      <c r="C59" s="150"/>
      <c r="D59" s="91">
        <f>IF(D32=0,D18+D25-(E42+E43+E44+E45),D32-(E42+E43+E44+E45))</f>
        <v>0</v>
      </c>
      <c r="E59" s="92"/>
      <c r="F59" s="91">
        <f>IF(F32=0,F18+F25-(G42+G43+G44+G45),F32-(G42+G43+G44+G45))</f>
        <v>0</v>
      </c>
      <c r="G59" s="92"/>
      <c r="H59" s="91">
        <f>IF(H32=0,H18+H25-(I42+I43+I44+I45),H32-(I42+I43+I44+I45))</f>
        <v>0</v>
      </c>
      <c r="I59" s="92"/>
      <c r="J59" s="91">
        <f>IF(J32=0,J18+J25-(K42+K43+K44+K45),J32-(K42+K43+K44+K45))</f>
        <v>0</v>
      </c>
      <c r="K59" s="92"/>
      <c r="L59" s="91">
        <f>IF(L32=0,L18+L25-(M42+M43+M44+M45),L32-(M42+M43+M44+M45))</f>
        <v>0</v>
      </c>
      <c r="M59" s="92"/>
      <c r="N59" s="91">
        <f>IF(N32=0,N18+N25-(O42+O43+O44+O45),N32-(O42+O43+O44+O45))</f>
        <v>0</v>
      </c>
      <c r="O59" s="92"/>
      <c r="P59" s="91">
        <f>IF(P32=0,P18+P25-(Q42+Q43+Q44+Q45),P32-(Q42+Q43+Q44+Q45))</f>
        <v>0</v>
      </c>
      <c r="Q59" s="92"/>
      <c r="R59" s="91">
        <f>IF(R32=0,R18+R25-(S42+S43+S44+S45),R32-(S42+S43+S44+S45))</f>
        <v>0</v>
      </c>
      <c r="S59" s="92"/>
      <c r="T59" s="91">
        <f>IF(T32=0,T18+T25-(U42+U43+U44+U45),T32-(U42+U43+U44+U45))</f>
        <v>0</v>
      </c>
      <c r="U59" s="93"/>
      <c r="V59" s="91">
        <f>IF(V32=0,V18+V25-(W42+W43+W44+W45),V32-(W42+W43+W44+W45))</f>
        <v>0</v>
      </c>
      <c r="W59" s="92"/>
    </row>
    <row r="60" spans="1:23" ht="32.25" customHeight="1" x14ac:dyDescent="0.2">
      <c r="A60" s="152"/>
      <c r="B60" s="149" t="s">
        <v>4</v>
      </c>
      <c r="C60" s="150"/>
      <c r="D60" s="91">
        <f>IF(D33=0,D19+D26-(E56+E46+E47),D33-(E56+E46+E47))</f>
        <v>0</v>
      </c>
      <c r="E60" s="92"/>
      <c r="F60" s="91">
        <f>IF(F33=0,F19+F26-(G56+G46+G47),F33-(G56+G46+G47))</f>
        <v>0</v>
      </c>
      <c r="G60" s="92"/>
      <c r="H60" s="91">
        <f>IF(H33=0,H19+H26-(I56+I46+I47),H33-(I56+I46+I47))</f>
        <v>0</v>
      </c>
      <c r="I60" s="92"/>
      <c r="J60" s="91">
        <f>IF(J33=0,J19+J26-(K56+K46+K47),J33-(K56+K46+K47))</f>
        <v>0</v>
      </c>
      <c r="K60" s="92"/>
      <c r="L60" s="91">
        <f>IF(L33=0,L19+L26-(M56+M46+M47),L33-(M56+M46+M47))</f>
        <v>0</v>
      </c>
      <c r="M60" s="92"/>
      <c r="N60" s="91">
        <f>IF(N33=0,N19+N26-(O56+O46+O47),N33-(O56+O46+O47))</f>
        <v>0</v>
      </c>
      <c r="O60" s="92"/>
      <c r="P60" s="91">
        <f>IF(P33=0,P19+P26-(Q56+Q46+Q47),P33-(Q56+Q46+Q47))</f>
        <v>0</v>
      </c>
      <c r="Q60" s="92"/>
      <c r="R60" s="91">
        <f>IF(R33=0,R19+R26-(S56+S46+S47),R33-(S56+S46+S47))</f>
        <v>0</v>
      </c>
      <c r="S60" s="92"/>
      <c r="T60" s="91">
        <f>IF(T33=0,T19+T26-(U56+U46+U47),T33-(U56+U46+U47))</f>
        <v>0</v>
      </c>
      <c r="U60" s="93"/>
      <c r="V60" s="91">
        <f>IF(V33=0,V19+V26-(W56+W46+W47),V33-(W56+W46+W47))</f>
        <v>0</v>
      </c>
      <c r="W60" s="92"/>
    </row>
    <row r="61" spans="1:23" ht="32.25" customHeight="1" x14ac:dyDescent="0.2">
      <c r="A61" s="152"/>
      <c r="B61" s="149" t="s">
        <v>54</v>
      </c>
      <c r="C61" s="150"/>
      <c r="D61" s="91">
        <f>IF(D34=0,D20+D27-(E49+E50+E48+E51),D34-(E49+E50+E48+E51))</f>
        <v>0</v>
      </c>
      <c r="E61" s="92"/>
      <c r="F61" s="91">
        <f>IF(F34=0,F20+F27-(G49+G50+G48+G51),F34-(G49+G50+G48+G51))</f>
        <v>0</v>
      </c>
      <c r="G61" s="92"/>
      <c r="H61" s="91">
        <f>IF(H34=0,H20+H27-(I49+I50+I48+I51),H34-(I49+I50+I48+I51))</f>
        <v>0</v>
      </c>
      <c r="I61" s="92"/>
      <c r="J61" s="91">
        <f>IF(J34=0,J20+J27-(K49+K50+K48+K51),J34-(K49+K50+K48+K51))</f>
        <v>0</v>
      </c>
      <c r="K61" s="92"/>
      <c r="L61" s="91">
        <f>IF(L34=0,L20+L27-(M49+M50+M48+M51),L34-(M49+M50+M48+M51))</f>
        <v>0</v>
      </c>
      <c r="M61" s="92"/>
      <c r="N61" s="91">
        <f>IF(N34=0,N20+N27-(O49+O50+O48+O51),N34-(O49+O50+O48+O51))</f>
        <v>0</v>
      </c>
      <c r="O61" s="92"/>
      <c r="P61" s="91">
        <f>IF(P34=0,P20+P27-(Q49+Q50+Q48+Q51),P34-(Q49+Q50+Q48+Q51))</f>
        <v>0</v>
      </c>
      <c r="Q61" s="92"/>
      <c r="R61" s="91">
        <f>IF(R34=0,R20+R27-(S49+S50+S48+S51),R34-(S49+S50+S48+S51))</f>
        <v>0</v>
      </c>
      <c r="S61" s="92"/>
      <c r="T61" s="91">
        <f>IF(T34=0,T20+T27-(U49+U50+U48+U51),T34-(U49+U50+U48+U51))</f>
        <v>0</v>
      </c>
      <c r="U61" s="93"/>
      <c r="V61" s="91">
        <f>IF(V34=0,V20+V27-(W49+W50+W48+W51),V34-(W49+W50+W48+W51))</f>
        <v>0</v>
      </c>
      <c r="W61" s="92"/>
    </row>
    <row r="62" spans="1:23" ht="32.25" customHeight="1" x14ac:dyDescent="0.2">
      <c r="A62" s="152"/>
      <c r="B62" s="149" t="s">
        <v>18</v>
      </c>
      <c r="C62" s="150"/>
      <c r="D62" s="91">
        <f>IF(D35=0,D28+D21-(E54+E53+E52+E55),D35-(E54+E53+E52+E55))</f>
        <v>0</v>
      </c>
      <c r="E62" s="93"/>
      <c r="F62" s="91">
        <f>IF(F35=0,F28+F21-(G54+G53+G52+G55),F35-(G54+G53+G52+G55))</f>
        <v>0</v>
      </c>
      <c r="G62" s="93"/>
      <c r="H62" s="91">
        <f>IF(H35=0,H28+H21-(I54+I53+I52+I55),H35-(I54+I53+I52+I55))</f>
        <v>0</v>
      </c>
      <c r="I62" s="93"/>
      <c r="J62" s="91">
        <f>IF(J35=0,J28+J21-(K54+K53+K52+K55),J35-(K54+K53+K52+K55))</f>
        <v>0</v>
      </c>
      <c r="K62" s="93"/>
      <c r="L62" s="91">
        <f>IF(L35=0,L28+L21-(M54+M53+M52+M55),L35-(M54+M53+M52+M55))</f>
        <v>0</v>
      </c>
      <c r="M62" s="93"/>
      <c r="N62" s="91">
        <f>IF(N35=0,N28+N21-(O54+O53+O52+O55),N35-(O54+O53+O52+O55))</f>
        <v>0</v>
      </c>
      <c r="O62" s="93"/>
      <c r="P62" s="91">
        <f>IF(P35=0,P28+P21-(Q54+Q53+Q52+Q55),P35-(Q54+Q53+Q52+Q55))</f>
        <v>0</v>
      </c>
      <c r="Q62" s="93"/>
      <c r="R62" s="91">
        <f>IF(R35=0,R28+R21-(S54+S53+S52+S55),R35-(S54+S53+S52+S55))</f>
        <v>0</v>
      </c>
      <c r="S62" s="93"/>
      <c r="T62" s="91">
        <f>IF(T35=0,T28+T21-(U54+U53+U52+U55),T35-(U54+U53+U52+U55))</f>
        <v>0</v>
      </c>
      <c r="U62" s="93"/>
      <c r="V62" s="91">
        <f>IF(V35=0,V28+V21-(W54+W53+W52+W55),V35-(W54+W53+W52+W55))</f>
        <v>0</v>
      </c>
      <c r="W62" s="93"/>
    </row>
    <row r="63" spans="1:23" ht="32.25" customHeight="1" thickBot="1" x14ac:dyDescent="0.25">
      <c r="A63" s="153"/>
      <c r="B63" s="147" t="s">
        <v>17</v>
      </c>
      <c r="C63" s="148"/>
      <c r="D63" s="168">
        <f t="shared" ref="D63" si="29">IF(D36=0,D29+D22,D36)</f>
        <v>0</v>
      </c>
      <c r="E63" s="169"/>
      <c r="F63" s="168">
        <f>IF(F36=0,F29+F22,F36)</f>
        <v>0</v>
      </c>
      <c r="G63" s="169"/>
      <c r="H63" s="168">
        <f t="shared" ref="H63" si="30">IF(H36=0,H29+H22,H36)</f>
        <v>0</v>
      </c>
      <c r="I63" s="169"/>
      <c r="J63" s="168">
        <f t="shared" ref="J63" si="31">IF(J36=0,J29+J22,J36)</f>
        <v>0</v>
      </c>
      <c r="K63" s="169"/>
      <c r="L63" s="168">
        <f t="shared" ref="L63" si="32">IF(L36=0,L29+L22,L36)</f>
        <v>0</v>
      </c>
      <c r="M63" s="169"/>
      <c r="N63" s="168">
        <f t="shared" ref="N63" si="33">IF(N36=0,N29+N22,N36)</f>
        <v>0</v>
      </c>
      <c r="O63" s="169"/>
      <c r="P63" s="168">
        <f t="shared" ref="P63" si="34">IF(P36=0,P29+P22,P36)</f>
        <v>0</v>
      </c>
      <c r="Q63" s="169"/>
      <c r="R63" s="168">
        <f t="shared" ref="R63" si="35">IF(R36=0,R29+R22,R36)</f>
        <v>0</v>
      </c>
      <c r="S63" s="169"/>
      <c r="T63" s="168">
        <f t="shared" ref="T63" si="36">IF(T36=0,T29+T22,T36)</f>
        <v>0</v>
      </c>
      <c r="U63" s="170"/>
      <c r="V63" s="168">
        <f t="shared" ref="V63" si="37">IF(V36=0,V29+V22,V36)</f>
        <v>0</v>
      </c>
      <c r="W63" s="169"/>
    </row>
    <row r="64" spans="1:23" ht="32.25" customHeight="1" thickBot="1" x14ac:dyDescent="0.25">
      <c r="A64" s="145" t="s">
        <v>73</v>
      </c>
      <c r="B64" s="145"/>
      <c r="C64" s="146"/>
      <c r="D64" s="106">
        <f>IF(D38&gt;0,D38-(E42+E43+E44+E48+E49+E50+E52+E53+E54+E56),SUM(D58:E63))</f>
        <v>0</v>
      </c>
      <c r="E64" s="107"/>
      <c r="F64" s="106">
        <f>IF(F38&gt;0,F38-(G40+G41+G45+G46+G47+G51+G42+G43+G44+G48+G49+G50+G52+G53+G54+G56),SUM(F58:G63))</f>
        <v>0</v>
      </c>
      <c r="G64" s="107"/>
      <c r="H64" s="106">
        <f>IF(H38&gt;0,H38-(I42+I43+I44+I48+I49+I50+I52+I53+I54+I56),SUM(H58:I63))</f>
        <v>0</v>
      </c>
      <c r="I64" s="107"/>
      <c r="J64" s="106">
        <f>IF(J38&gt;0,J38-(K42+K43+K44+K48+K49+K50+K52+K53+K54+K56),SUM(J58:K63))</f>
        <v>0</v>
      </c>
      <c r="K64" s="107"/>
      <c r="L64" s="106">
        <f>IF(L38&gt;0,L38-(M42+M43+M44+M48+M49+M50+M52+M53+M54+M56),SUM(L58:M63))</f>
        <v>0</v>
      </c>
      <c r="M64" s="107"/>
      <c r="N64" s="106">
        <f>IF(N38&gt;0,N38-(O42+O43+O44+O48+O49+O50+O52+O53+O54+O56),SUM(N58:O63))</f>
        <v>0</v>
      </c>
      <c r="O64" s="107"/>
      <c r="P64" s="106">
        <f>IF(P38&gt;0,P38-(Q42+Q43+Q44+Q48+Q49+Q50+Q52+Q53+Q54+Q56),SUM(P58:Q63))</f>
        <v>0</v>
      </c>
      <c r="Q64" s="107"/>
      <c r="R64" s="106">
        <f>IF(R38&gt;0,R38-(S42+S43+S44+S48+S49+S50+S52+S53+S54+S56),SUM(R58:S63))</f>
        <v>0</v>
      </c>
      <c r="S64" s="107"/>
      <c r="T64" s="106">
        <f>IF(T38&gt;0,T38-(U42+U43+U44+U48+U49+U50+U52+U53+U54+U56),SUM(T58:U63))</f>
        <v>0</v>
      </c>
      <c r="U64" s="107"/>
      <c r="V64" s="106">
        <f>IF(V38&gt;0,V38-(W42+W43+W44+W48+W49+W50+W52+W53+W54+W56),SUM(V58:W63))</f>
        <v>0</v>
      </c>
      <c r="W64" s="107"/>
    </row>
    <row r="65" spans="1:25" ht="32.25" customHeight="1" thickBot="1" x14ac:dyDescent="0.25">
      <c r="A65" s="145" t="s">
        <v>36</v>
      </c>
      <c r="B65" s="145"/>
      <c r="C65" s="146"/>
      <c r="D65" s="108">
        <f>IF(D23=0,D64*'ratios_A MASQUER'!$B$2,'Tableau mesure'!D64:E64*'Tableau mesure'!D23:E23/('Tableau mesure'!D23:E23+'Tableau mesure'!D30:E30))</f>
        <v>0</v>
      </c>
      <c r="E65" s="109"/>
      <c r="F65" s="108">
        <f>IF(F23=0,F64*'ratios_A MASQUER'!$B$2,'Tableau mesure'!F64:G64*'Tableau mesure'!F23:G23/('Tableau mesure'!F23:G23+'Tableau mesure'!F30:G30))</f>
        <v>0</v>
      </c>
      <c r="G65" s="109"/>
      <c r="H65" s="108">
        <f>IF(H23=0,H64*'ratios_A MASQUER'!$B$2,'Tableau mesure'!H64:I64*'Tableau mesure'!H23:I23/('Tableau mesure'!H23:I23+'Tableau mesure'!H30:I30))</f>
        <v>0</v>
      </c>
      <c r="I65" s="109"/>
      <c r="J65" s="108">
        <f>IF(J23=0,J64*'ratios_A MASQUER'!$B$2,'Tableau mesure'!J64:K64*'Tableau mesure'!J23:K23/('Tableau mesure'!J23:K23+'Tableau mesure'!J30:K30))</f>
        <v>0</v>
      </c>
      <c r="K65" s="109"/>
      <c r="L65" s="108">
        <f>IF(L23=0,L64*'ratios_A MASQUER'!$B$2,'Tableau mesure'!L64:M64*'Tableau mesure'!L23:M23/('Tableau mesure'!L23:M23+'Tableau mesure'!L30:M30))</f>
        <v>0</v>
      </c>
      <c r="M65" s="109"/>
      <c r="N65" s="108">
        <f>IF(N23=0,N64*'ratios_A MASQUER'!$B$2,'Tableau mesure'!N64:O64*'Tableau mesure'!N23:O23/('Tableau mesure'!N23:O23+'Tableau mesure'!N30:O30))</f>
        <v>0</v>
      </c>
      <c r="O65" s="109"/>
      <c r="P65" s="108">
        <f>IF(P23=0,P64*'ratios_A MASQUER'!$B$2,'Tableau mesure'!P64:Q64*'Tableau mesure'!P23:Q23/('Tableau mesure'!P23:Q23+'Tableau mesure'!P30:Q30))</f>
        <v>0</v>
      </c>
      <c r="Q65" s="109"/>
      <c r="R65" s="108">
        <f>IF(R23=0,R64*'ratios_A MASQUER'!$B$2,'Tableau mesure'!R64:S64*'Tableau mesure'!R23:S23/('Tableau mesure'!R23:S23+'Tableau mesure'!R30:S30))</f>
        <v>0</v>
      </c>
      <c r="S65" s="109"/>
      <c r="T65" s="108">
        <f>IF(T23=0,T64*'ratios_A MASQUER'!$B$2,'Tableau mesure'!T64:U64*'Tableau mesure'!T23:U23/('Tableau mesure'!T23:U23+'Tableau mesure'!T30:U30))</f>
        <v>0</v>
      </c>
      <c r="U65" s="109"/>
      <c r="V65" s="108">
        <f>IF(V23=0,V64*'ratios_A MASQUER'!$B$2,'Tableau mesure'!V64:W64*'Tableau mesure'!V23:W23/('Tableau mesure'!V23:W23+'Tableau mesure'!V30:W30))</f>
        <v>0</v>
      </c>
      <c r="W65" s="109"/>
      <c r="X65" s="47">
        <f>SUM(D65:W65)</f>
        <v>0</v>
      </c>
      <c r="Y65" s="208" t="s">
        <v>182</v>
      </c>
    </row>
    <row r="66" spans="1:25" ht="32.25" customHeight="1" thickBot="1" x14ac:dyDescent="0.25">
      <c r="A66" s="145" t="s">
        <v>37</v>
      </c>
      <c r="B66" s="145"/>
      <c r="C66" s="146"/>
      <c r="D66" s="108">
        <f>IF(D30=0,D64*'ratios_A MASQUER'!$B$1,'Tableau mesure'!D64:E64*'Tableau mesure'!D30:E30/('Tableau mesure'!D23:E23+'Tableau mesure'!D30:E30))</f>
        <v>0</v>
      </c>
      <c r="E66" s="109"/>
      <c r="F66" s="108">
        <f>IF(F30=0,F64*'ratios_A MASQUER'!$B$1,'Tableau mesure'!F64:G64*'Tableau mesure'!F30:G30/('Tableau mesure'!F23:G23+'Tableau mesure'!F30:G30))</f>
        <v>0</v>
      </c>
      <c r="G66" s="109"/>
      <c r="H66" s="108">
        <f>IF(H30=0,H64*'ratios_A MASQUER'!$B$1,'Tableau mesure'!H64:I64*'Tableau mesure'!H30:I30/('Tableau mesure'!H23:I23+'Tableau mesure'!H30:I30))</f>
        <v>0</v>
      </c>
      <c r="I66" s="109"/>
      <c r="J66" s="108">
        <f>IF(J30=0,J64*'ratios_A MASQUER'!$B$1,'Tableau mesure'!J64:K64*'Tableau mesure'!J30:K30/('Tableau mesure'!J23:K23+'Tableau mesure'!J30:K30))</f>
        <v>0</v>
      </c>
      <c r="K66" s="109"/>
      <c r="L66" s="108">
        <f>IF(L30=0,L64*'ratios_A MASQUER'!$B$1,'Tableau mesure'!L64:M64*'Tableau mesure'!L30:M30/('Tableau mesure'!L23:M23+'Tableau mesure'!L30:M30))</f>
        <v>0</v>
      </c>
      <c r="M66" s="109"/>
      <c r="N66" s="108">
        <f>IF(N30=0,N64*'ratios_A MASQUER'!$B$1,'Tableau mesure'!N64:O64*'Tableau mesure'!N30:O30/('Tableau mesure'!N23:O23+'Tableau mesure'!N30:O30))</f>
        <v>0</v>
      </c>
      <c r="O66" s="109"/>
      <c r="P66" s="108">
        <f>IF(P30=0,P64*'ratios_A MASQUER'!$B$1,'Tableau mesure'!P64:Q64*'Tableau mesure'!P30:Q30/('Tableau mesure'!P23:Q23+'Tableau mesure'!P30:Q30))</f>
        <v>0</v>
      </c>
      <c r="Q66" s="109"/>
      <c r="R66" s="108">
        <f>IF(R30=0,R64*'ratios_A MASQUER'!$B$1,'Tableau mesure'!R64:S64*'Tableau mesure'!R30:S30/('Tableau mesure'!R23:S23+'Tableau mesure'!R30:S30))</f>
        <v>0</v>
      </c>
      <c r="S66" s="109"/>
      <c r="T66" s="108">
        <f>IF(T30=0,T64*'ratios_A MASQUER'!$B$1,'Tableau mesure'!T64:U64*'Tableau mesure'!T30:U30/('Tableau mesure'!T23:U23+'Tableau mesure'!T30:U30))</f>
        <v>0</v>
      </c>
      <c r="U66" s="109"/>
      <c r="V66" s="108">
        <f>IF(V30=0,V64*'ratios_A MASQUER'!$B$1,'Tableau mesure'!V64:W64*'Tableau mesure'!V30:W30/('Tableau mesure'!V23:W23+'Tableau mesure'!V30:W30))</f>
        <v>0</v>
      </c>
      <c r="W66" s="109"/>
      <c r="X66" s="47">
        <f>SUM(D66:W66)</f>
        <v>0</v>
      </c>
      <c r="Y66" s="208"/>
    </row>
    <row r="67" spans="1:25" ht="32.25" customHeight="1" thickBot="1" x14ac:dyDescent="0.25">
      <c r="A67" s="145" t="s">
        <v>38</v>
      </c>
      <c r="B67" s="145"/>
      <c r="C67" s="146"/>
      <c r="D67" s="106" t="str">
        <f>IF(D14=0," ",D64*1000/D14)</f>
        <v xml:space="preserve"> </v>
      </c>
      <c r="E67" s="107"/>
      <c r="F67" s="106" t="str">
        <f>IF(F14=0," ",F64*1000/F14)</f>
        <v xml:space="preserve"> </v>
      </c>
      <c r="G67" s="107"/>
      <c r="H67" s="106" t="str">
        <f>IF(H14=0," ",H64*1000/H14)</f>
        <v xml:space="preserve"> </v>
      </c>
      <c r="I67" s="107"/>
      <c r="J67" s="106" t="str">
        <f>IF(J14=0," ",J64*1000/J14)</f>
        <v xml:space="preserve"> </v>
      </c>
      <c r="K67" s="107"/>
      <c r="L67" s="106" t="str">
        <f>IF(L14=0," ",L64*1000/L14)</f>
        <v xml:space="preserve"> </v>
      </c>
      <c r="M67" s="107"/>
      <c r="N67" s="106" t="str">
        <f>IF(N14=0," ",N64*1000/N14)</f>
        <v xml:space="preserve"> </v>
      </c>
      <c r="O67" s="107"/>
      <c r="P67" s="106" t="str">
        <f>IF(P14=0," ",P64*1000/P14)</f>
        <v xml:space="preserve"> </v>
      </c>
      <c r="Q67" s="107"/>
      <c r="R67" s="106" t="str">
        <f>IF(R14=0," ",R64*1000/R14)</f>
        <v xml:space="preserve"> </v>
      </c>
      <c r="S67" s="107"/>
      <c r="T67" s="106" t="str">
        <f>IF(T14=0," ",T64*1000/T14)</f>
        <v xml:space="preserve"> </v>
      </c>
      <c r="U67" s="107"/>
      <c r="V67" s="106" t="str">
        <f>IF(V14=0," ",V64*1000/V14)</f>
        <v xml:space="preserve"> </v>
      </c>
      <c r="W67" s="107"/>
    </row>
    <row r="68" spans="1:25" ht="32.25" customHeight="1" thickBot="1" x14ac:dyDescent="0.25">
      <c r="A68" s="58" t="s">
        <v>62</v>
      </c>
      <c r="B68" s="58"/>
      <c r="C68" s="59"/>
      <c r="D68" s="138" t="str">
        <f>IF(D14=0,"",IF(D15&gt;0,D64/D15,D64/D75))</f>
        <v/>
      </c>
      <c r="E68" s="139"/>
      <c r="F68" s="138" t="str">
        <f>IF(F14=0,"",IF(F15&gt;0,F64/F15,F64/F75))</f>
        <v/>
      </c>
      <c r="G68" s="139"/>
      <c r="H68" s="138" t="str">
        <f>IF(H14=0,"",IF(H15&gt;0,H64/H15,H64/H75))</f>
        <v/>
      </c>
      <c r="I68" s="139"/>
      <c r="J68" s="138" t="str">
        <f>IF(J14=0,"",IF(J15&gt;0,J64/J15,J64/J75))</f>
        <v/>
      </c>
      <c r="K68" s="139"/>
      <c r="L68" s="138" t="str">
        <f>IF(L14=0,"",IF(L15&gt;0,L64/L15,L64/L75))</f>
        <v/>
      </c>
      <c r="M68" s="139"/>
      <c r="N68" s="138" t="str">
        <f>IF(N14=0,"",IF(N15&gt;0,N64/N15,N64/N75))</f>
        <v/>
      </c>
      <c r="O68" s="139"/>
      <c r="P68" s="138" t="str">
        <f>IF(P14=0,"",IF(P15&gt;0,P64/P15,P64/P75))</f>
        <v/>
      </c>
      <c r="Q68" s="139"/>
      <c r="R68" s="138" t="str">
        <f>IF(R14=0,"",IF(R15&gt;0,R64/R15,R64/R75))</f>
        <v/>
      </c>
      <c r="S68" s="139"/>
      <c r="T68" s="138" t="str">
        <f>IF(T14=0,"",IF(T15&gt;0,T64/T15,T64/T75))</f>
        <v/>
      </c>
      <c r="U68" s="139"/>
      <c r="V68" s="138" t="str">
        <f>IF(V14=0,"",IF(V15&gt;0,V64/V15,V64/V75))</f>
        <v/>
      </c>
      <c r="W68" s="139"/>
    </row>
    <row r="69" spans="1:25" ht="50.25" customHeight="1" thickBot="1" x14ac:dyDescent="0.25">
      <c r="A69" s="140" t="s">
        <v>61</v>
      </c>
      <c r="B69" s="140"/>
      <c r="C69" s="141"/>
      <c r="D69" s="108" t="b">
        <f>IF($D$4="Enseignement",D16*D14*D68*'ratios_A MASQUER'!$B$48/'ratios_A MASQUER'!$B$47,IF($D$4="Santé",D16*D14*D68*'ratios_A MASQUER'!$C$48/'ratios_A MASQUER'!$C$47,IF($D$4="Restauration entreprise ou administrative",D16*D14*D68*'ratios_A MASQUER'!$D$48/'ratios_A MASQUER'!$D$47)))</f>
        <v>0</v>
      </c>
      <c r="E69" s="109"/>
      <c r="F69" s="108" t="str">
        <f>IF(F14=0,"",IF($D$4="Enseignement",F16*F14*F68*'ratios_A MASQUER'!$B$48/'ratios_A MASQUER'!$B$47,IF($D$4="Santé",F16*F14*F68*'ratios_A MASQUER'!$C$48/'ratios_A MASQUER'!$C$47,IF($D$4="Restauration entreprise ou administrative",F16*F14*F68*'ratios_A MASQUER'!$D$48/'ratios_A MASQUER'!$D$47))))</f>
        <v/>
      </c>
      <c r="G69" s="109"/>
      <c r="H69" s="108" t="str">
        <f>IF(H14=0,"",IF($D$4="Enseignement",H16*H14*H68*'ratios_A MASQUER'!$B$48/'ratios_A MASQUER'!$B$47,IF($D$4="Santé",H16*H14*H68*'ratios_A MASQUER'!$C$48/'ratios_A MASQUER'!$C$47,IF($D$4="Restauration entreprise ou administrative",H16*H14*H68*'ratios_A MASQUER'!$D$48/'ratios_A MASQUER'!$D$47))))</f>
        <v/>
      </c>
      <c r="I69" s="109"/>
      <c r="J69" s="108" t="str">
        <f>IF(J14=0,"",IF($D$4="Enseignement",J16*J14*J68*'ratios_A MASQUER'!$B$48/'ratios_A MASQUER'!$B$47,IF($D$4="Santé",J16*J14*J68*'ratios_A MASQUER'!$C$48/'ratios_A MASQUER'!$C$47,IF($D$4="Restauration entreprise ou administrative",J16*J14*J68*'ratios_A MASQUER'!$D$48/'ratios_A MASQUER'!$D$47))))</f>
        <v/>
      </c>
      <c r="K69" s="109"/>
      <c r="L69" s="108" t="str">
        <f>IF(L14=0,"",IF($D$4="Enseignement",L16*L14*L68*'ratios_A MASQUER'!$B$48/'ratios_A MASQUER'!$B$47,IF($D$4="Santé",L16*L14*L68*'ratios_A MASQUER'!$C$48/'ratios_A MASQUER'!$C$47,IF($D$4="Restauration entreprise ou administrative",L16*L14*L68*'ratios_A MASQUER'!$D$48/'ratios_A MASQUER'!$D$47))))</f>
        <v/>
      </c>
      <c r="M69" s="109"/>
      <c r="N69" s="108" t="str">
        <f>IF(N14=0,"",IF($D$4="Enseignement",N16*N14*N68*'ratios_A MASQUER'!$B$48/'ratios_A MASQUER'!$B$47,IF($D$4="Santé",N16*N14*N68*'ratios_A MASQUER'!$C$48/'ratios_A MASQUER'!$C$47,IF($D$4="Restauration entreprise ou administrative",N16*N14*N68*'ratios_A MASQUER'!$D$48/'ratios_A MASQUER'!$D$47))))</f>
        <v/>
      </c>
      <c r="O69" s="109"/>
      <c r="P69" s="108" t="str">
        <f>IF(P14=0,"",IF($D$4="Enseignement",P16*P14*P68*'ratios_A MASQUER'!$B$48/'ratios_A MASQUER'!$B$47,IF($D$4="Santé",P16*P14*P68*'ratios_A MASQUER'!$C$48/'ratios_A MASQUER'!$C$47,IF($D$4="Restauration entreprise ou administrative",P16*P14*P68*'ratios_A MASQUER'!$D$48/'ratios_A MASQUER'!$D$47))))</f>
        <v/>
      </c>
      <c r="Q69" s="109"/>
      <c r="R69" s="108" t="str">
        <f>IF(R14=0,"",IF($D$4="Enseignement",R16*R14*R68*'ratios_A MASQUER'!$B$48/'ratios_A MASQUER'!$B$47,IF($D$4="Santé",R16*R14*R68*'ratios_A MASQUER'!$C$48/'ratios_A MASQUER'!$C$47,IF($D$4="Restauration entreprise ou administrative",R16*R14*R68*'ratios_A MASQUER'!$D$48/'ratios_A MASQUER'!$D$47))))</f>
        <v/>
      </c>
      <c r="S69" s="109"/>
      <c r="T69" s="108" t="str">
        <f>IF(T14=0,"",IF($D$4="Enseignement",T16*T14*T68*'ratios_A MASQUER'!$B$48/'ratios_A MASQUER'!$B$47,IF($D$4="Santé",T16*T14*T68*'ratios_A MASQUER'!$C$48/'ratios_A MASQUER'!$C$47,IF($D$4="Restauration entreprise ou administrative",T16*T14*T68*'ratios_A MASQUER'!$D$48/'ratios_A MASQUER'!$D$47))))</f>
        <v/>
      </c>
      <c r="U69" s="109"/>
      <c r="V69" s="108" t="str">
        <f>IF(V14=0,"",IF($D$4="Enseignement",V16*V14*V68*'ratios_A MASQUER'!$B$48/'ratios_A MASQUER'!$B$47,IF($D$4="Santé",V16*V14*V68*'ratios_A MASQUER'!$C$48/'ratios_A MASQUER'!$C$47,IF($D$4="Restauration entreprise ou administrative",V16*V14*V68*'ratios_A MASQUER'!$D$48/'ratios_A MASQUER'!$D$47))))</f>
        <v/>
      </c>
      <c r="W69" s="109"/>
    </row>
    <row r="70" spans="1:25" ht="50.25" customHeight="1" thickBot="1" x14ac:dyDescent="0.25">
      <c r="A70" s="140" t="s">
        <v>60</v>
      </c>
      <c r="B70" s="140"/>
      <c r="C70" s="141"/>
      <c r="D70" s="108" t="str">
        <f>IF(D14=0,"",D69/D14)</f>
        <v/>
      </c>
      <c r="E70" s="109"/>
      <c r="F70" s="108" t="str">
        <f>IF(F14=0,"",F69/F14)</f>
        <v/>
      </c>
      <c r="G70" s="109"/>
      <c r="H70" s="108" t="str">
        <f>IF(H14=0,"",H69/H14)</f>
        <v/>
      </c>
      <c r="I70" s="109"/>
      <c r="J70" s="108" t="str">
        <f>IF(J14=0,"",J69/J14)</f>
        <v/>
      </c>
      <c r="K70" s="109"/>
      <c r="L70" s="108" t="str">
        <f>IF(L14=0,"",L69/L14)</f>
        <v/>
      </c>
      <c r="M70" s="109"/>
      <c r="N70" s="108" t="str">
        <f>IF(N14=0,"",N69/N14)</f>
        <v/>
      </c>
      <c r="O70" s="109"/>
      <c r="P70" s="108" t="str">
        <f>IF(P14=0,"",P69/P14)</f>
        <v/>
      </c>
      <c r="Q70" s="109"/>
      <c r="R70" s="108" t="str">
        <f>IF(R14=0,"",R69/R14)</f>
        <v/>
      </c>
      <c r="S70" s="109"/>
      <c r="T70" s="108" t="str">
        <f>IF(T14=0,"",T69/T14)</f>
        <v/>
      </c>
      <c r="U70" s="109"/>
      <c r="V70" s="108" t="str">
        <f>IF(V14=0,"",V69/V14)</f>
        <v/>
      </c>
      <c r="W70" s="109"/>
    </row>
    <row r="71" spans="1:25" ht="40.5" customHeight="1" thickBot="1" x14ac:dyDescent="0.25">
      <c r="A71" s="140" t="s">
        <v>67</v>
      </c>
      <c r="B71" s="140"/>
      <c r="C71" s="141"/>
      <c r="D71" s="108">
        <f>IF(D38&gt;0,"",(D58*'ratios_A MASQUER'!$B52+'Tableau mesure'!D59:E59*'Tableau mesure'!$D73+'Tableau mesure'!D60:E60*'ratios_A MASQUER'!$B61+'Tableau mesure'!D61:E61*'ratios_A MASQUER'!$B62+'Tableau mesure'!D62:E62*'ratios_A MASQUER'!$B63+'Tableau mesure'!D63:E63*'ratios_A MASQUER'!$B64)/1000)</f>
        <v>0</v>
      </c>
      <c r="E71" s="109"/>
      <c r="F71" s="108">
        <f>IF(F38&gt;0,"",(F58*'ratios_A MASQUER'!$B52+'Tableau mesure'!F59:G59*'Tableau mesure'!$D73+'Tableau mesure'!F60:G60*'ratios_A MASQUER'!$B61+'Tableau mesure'!F61:G61*'ratios_A MASQUER'!$B62+'Tableau mesure'!F62:G62*'ratios_A MASQUER'!$B63+'Tableau mesure'!F63:G63*'ratios_A MASQUER'!$B64)/1000)</f>
        <v>0</v>
      </c>
      <c r="G71" s="109"/>
      <c r="H71" s="108">
        <f>IF(H38&gt;0,"",(H58*'ratios_A MASQUER'!$B52+'Tableau mesure'!H59:I59*'Tableau mesure'!$D73+'Tableau mesure'!H60:I60*'ratios_A MASQUER'!$B61+'Tableau mesure'!H61:I61*'ratios_A MASQUER'!$B62+'Tableau mesure'!H62:I62*'ratios_A MASQUER'!$B63+'Tableau mesure'!H63:I63*'ratios_A MASQUER'!$B64)/1000)</f>
        <v>0</v>
      </c>
      <c r="I71" s="109"/>
      <c r="J71" s="108">
        <f>IF(J38&gt;0,"",(J58*'ratios_A MASQUER'!$B52+'Tableau mesure'!J59:K59*'Tableau mesure'!$D73+'Tableau mesure'!J60:K60*'ratios_A MASQUER'!$B61+'Tableau mesure'!J61:K61*'ratios_A MASQUER'!$B62+'Tableau mesure'!J62:K62*'ratios_A MASQUER'!$B63+'Tableau mesure'!J63:K63*'ratios_A MASQUER'!$B64)/1000)</f>
        <v>0</v>
      </c>
      <c r="K71" s="109"/>
      <c r="L71" s="108">
        <f>IF(L38&gt;0,"",(L58*'ratios_A MASQUER'!$B52+'Tableau mesure'!L59:M59*'Tableau mesure'!$D73+'Tableau mesure'!L60:M60*'ratios_A MASQUER'!$B61+'Tableau mesure'!L61:M61*'ratios_A MASQUER'!$B62+'Tableau mesure'!L62:M62*'ratios_A MASQUER'!$B63+'Tableau mesure'!L63:M63*'ratios_A MASQUER'!$B64)/1000)</f>
        <v>0</v>
      </c>
      <c r="M71" s="109"/>
      <c r="N71" s="108">
        <f>(N58*'ratios_A MASQUER'!$B52+'Tableau mesure'!N59:O59*'Tableau mesure'!$D73+'Tableau mesure'!N60:O60*'ratios_A MASQUER'!$B61+'Tableau mesure'!N61:O61*'ratios_A MASQUER'!$B62+'Tableau mesure'!N62:O62*'ratios_A MASQUER'!$B63+'Tableau mesure'!N63:O63*'ratios_A MASQUER'!$B64)/1000</f>
        <v>0</v>
      </c>
      <c r="O71" s="109"/>
      <c r="P71" s="108">
        <f>(P58*'ratios_A MASQUER'!$B52+'Tableau mesure'!P59:Q59*'Tableau mesure'!$D73+'Tableau mesure'!P60:Q60*'ratios_A MASQUER'!$B61+'Tableau mesure'!P61:Q61*'ratios_A MASQUER'!$B62+'Tableau mesure'!P62:Q62*'ratios_A MASQUER'!$B63+'Tableau mesure'!P63:Q63*'ratios_A MASQUER'!$B64)/1000</f>
        <v>0</v>
      </c>
      <c r="Q71" s="109"/>
      <c r="R71" s="108">
        <f>(R58*'ratios_A MASQUER'!$B52+'Tableau mesure'!R59:S59*'Tableau mesure'!$D73+'Tableau mesure'!R60:S60*'ratios_A MASQUER'!$B61+'Tableau mesure'!R61:S61*'ratios_A MASQUER'!$B62+'Tableau mesure'!R62:S62*'ratios_A MASQUER'!$B63+'Tableau mesure'!R63:S63*'ratios_A MASQUER'!$B64)/1000</f>
        <v>0</v>
      </c>
      <c r="S71" s="109"/>
      <c r="T71" s="108">
        <f>(T58*'ratios_A MASQUER'!$B52+'Tableau mesure'!T59:U59*'Tableau mesure'!$D73+'Tableau mesure'!T60:U60*'ratios_A MASQUER'!$B61+'Tableau mesure'!T61:U61*'ratios_A MASQUER'!$B62+'Tableau mesure'!T62:U62*'ratios_A MASQUER'!$B63+'Tableau mesure'!T63:U63*'ratios_A MASQUER'!$B64)/1000</f>
        <v>0</v>
      </c>
      <c r="U71" s="109"/>
      <c r="V71" s="108">
        <f>(V58*'ratios_A MASQUER'!$B52+'Tableau mesure'!V59:W59*'Tableau mesure'!$D73+'Tableau mesure'!V60:W60*'ratios_A MASQUER'!$B61+'Tableau mesure'!V61:W61*'ratios_A MASQUER'!$B62+'Tableau mesure'!V62:W62*'ratios_A MASQUER'!$B63+'Tableau mesure'!V63:W63*'ratios_A MASQUER'!$B64)/1000</f>
        <v>0</v>
      </c>
      <c r="W71" s="109"/>
    </row>
    <row r="72" spans="1:25" ht="40.5" customHeight="1" thickBot="1" x14ac:dyDescent="0.25">
      <c r="A72" s="140" t="s">
        <v>68</v>
      </c>
      <c r="B72" s="140"/>
      <c r="C72" s="141"/>
      <c r="D72" s="108" t="str">
        <f>IF(OR(D14=0,D38&gt;0),"",D71/D14)</f>
        <v/>
      </c>
      <c r="E72" s="109"/>
      <c r="F72" s="108" t="str">
        <f>IF(OR(F14=0,F38&gt;0),"",F71/F14)</f>
        <v/>
      </c>
      <c r="G72" s="109"/>
      <c r="H72" s="108" t="str">
        <f>IF(OR(H14=0,H38&gt;0),"",H71/H14)</f>
        <v/>
      </c>
      <c r="I72" s="109"/>
      <c r="J72" s="108" t="str">
        <f>IF(OR(J14=0,J38&gt;0),"",J71/J14)</f>
        <v/>
      </c>
      <c r="K72" s="109"/>
      <c r="L72" s="108" t="str">
        <f>IF(OR(L14=0,L38&gt;0),"",L71/L14)</f>
        <v/>
      </c>
      <c r="M72" s="109"/>
      <c r="N72" s="108" t="str">
        <f>IF(OR(N14=0,N38&gt;0),"",N71/N14)</f>
        <v/>
      </c>
      <c r="O72" s="109"/>
      <c r="P72" s="108" t="str">
        <f>IF(OR(P14=0,P38&gt;0),"",P71/P14)</f>
        <v/>
      </c>
      <c r="Q72" s="109"/>
      <c r="R72" s="108" t="str">
        <f>IF(OR(R14=0,R38&gt;0),"",R71/R14)</f>
        <v/>
      </c>
      <c r="S72" s="109"/>
      <c r="T72" s="108" t="str">
        <f>IF(OR(T14=0,T38&gt;0),"",T71/T14)</f>
        <v/>
      </c>
      <c r="U72" s="109"/>
      <c r="V72" s="108" t="str">
        <f>IF(OR(V14=0,V38&gt;0),"",V71/V14)</f>
        <v/>
      </c>
      <c r="W72" s="109"/>
    </row>
    <row r="73" spans="1:25" hidden="1" x14ac:dyDescent="0.2">
      <c r="D73" s="32">
        <f>IFERROR(VLOOKUP(D13,'ratios_A MASQUER'!$A53:$B60,2,FALSE),0)</f>
        <v>0</v>
      </c>
      <c r="F73" s="32">
        <f>IFERROR(VLOOKUP(F13,'ratios_A MASQUER'!$A53:$B60,2,FALSE),0)</f>
        <v>0</v>
      </c>
      <c r="H73" s="32">
        <f>IFERROR(VLOOKUP(H13,'ratios_A MASQUER'!$A53:$B60,2,FALSE),0)</f>
        <v>0</v>
      </c>
      <c r="J73" s="32">
        <f>IFERROR(VLOOKUP(J13,'ratios_A MASQUER'!$A53:$B60,2,FALSE),0)</f>
        <v>0</v>
      </c>
      <c r="L73" s="32">
        <f>IFERROR(VLOOKUP(L13,'ratios_A MASQUER'!$A53:$B60,2,FALSE),0)</f>
        <v>0</v>
      </c>
      <c r="N73" s="32">
        <f>IFERROR(VLOOKUP(N13,'ratios_A MASQUER'!$A53:$B60,2,FALSE),0)</f>
        <v>0</v>
      </c>
      <c r="P73" s="32">
        <f>IFERROR(VLOOKUP(P13,'ratios_A MASQUER'!$A53:$B60,2,FALSE),0)</f>
        <v>0</v>
      </c>
      <c r="R73" s="32">
        <f>IFERROR(VLOOKUP(R13,'ratios_A MASQUER'!$A53:$B60,2,FALSE),0)</f>
        <v>0</v>
      </c>
      <c r="T73" s="32">
        <f>IFERROR(VLOOKUP(T13,'ratios_A MASQUER'!$A53:$B60,2,FALSE),0)</f>
        <v>0</v>
      </c>
      <c r="V73" s="32">
        <f>IFERROR(VLOOKUP(V13,'ratios_A MASQUER'!$A53:$B60,2,FALSE),0)</f>
        <v>0</v>
      </c>
    </row>
    <row r="74" spans="1:25" x14ac:dyDescent="0.2">
      <c r="D74" s="43"/>
    </row>
    <row r="75" spans="1:25" ht="32.25" hidden="1" customHeight="1" thickBot="1" x14ac:dyDescent="0.25">
      <c r="A75" s="136" t="s">
        <v>72</v>
      </c>
      <c r="B75" s="136"/>
      <c r="C75" s="137"/>
      <c r="D75" s="110">
        <f>IF(AND(D3="satellite",D5="adolescent ou adulte"),'ratios_A MASQUER'!$B$42*'Tableau mesure'!D14:E14/1000,IF(AND(D3="sur place",D5="adolescent ou adulte"),'ratios_A MASQUER'!$B$43*'Tableau mesure'!D14:E14/1000,'ratios_A MASQUER'!$B$41*'Tableau mesure'!D14:E14/1000))</f>
        <v>0</v>
      </c>
      <c r="E75" s="135"/>
      <c r="F75" s="110">
        <f>IF(AND(E3="satellite",E5="adolescent ou adulte"),'ratios_A MASQUER'!$B$42*'Tableau mesure'!F14:G14/1000,IF(AND(E3="sur place",E5="adolescent ou adulte"),'ratios_A MASQUER'!$B$43*'Tableau mesure'!F14:G14/1000,'ratios_A MASQUER'!$B$41*'Tableau mesure'!F14:G14/1000))</f>
        <v>0</v>
      </c>
      <c r="G75" s="135"/>
      <c r="H75" s="110">
        <f>IF(AND(G3="satellite",G5="adolescent ou adulte"),'ratios_A MASQUER'!$B$42*'Tableau mesure'!H14:I14/1000,IF(AND(G3="sur place",G5="adolescent ou adulte"),'ratios_A MASQUER'!$B$43*'Tableau mesure'!H14:I14/1000,'ratios_A MASQUER'!$B$41*'Tableau mesure'!H14:I14/1000))</f>
        <v>0</v>
      </c>
      <c r="I75" s="135"/>
      <c r="J75" s="110">
        <f>IF(AND(I3="satellite",I5="adolescent ou adulte"),'ratios_A MASQUER'!$B$42*'Tableau mesure'!J14:K14/1000,IF(AND(I3="sur place",I5="adolescent ou adulte"),'ratios_A MASQUER'!$B$43*'Tableau mesure'!J14:K14/1000,'ratios_A MASQUER'!$B$41*'Tableau mesure'!J14:K14/1000))</f>
        <v>0</v>
      </c>
      <c r="K75" s="135"/>
      <c r="L75" s="110">
        <f>IF(AND(K3="satellite",K5="adolescent ou adulte"),'ratios_A MASQUER'!$B$42*'Tableau mesure'!L14:M14/1000,IF(AND(K3="sur place",K5="adolescent ou adulte"),'ratios_A MASQUER'!$B$43*'Tableau mesure'!L14:M14/1000,'ratios_A MASQUER'!$B$41*'Tableau mesure'!L14:M14/1000))</f>
        <v>0</v>
      </c>
      <c r="M75" s="135"/>
      <c r="N75" s="110">
        <f>IF(AND(M3="satellite",M5="adolescent ou adulte"),'ratios_A MASQUER'!$B$42*'Tableau mesure'!N14:O14/1000,IF(AND(M3="sur place",M5="adolescent ou adulte"),'ratios_A MASQUER'!$B$43*'Tableau mesure'!N14:O14/1000,'ratios_A MASQUER'!$B$41*'Tableau mesure'!N14:O14/1000))</f>
        <v>0</v>
      </c>
      <c r="O75" s="135"/>
      <c r="P75" s="110">
        <f>IF(AND(O3="satellite",O5="adolescent ou adulte"),'ratios_A MASQUER'!$B$42*'Tableau mesure'!P14:Q14/1000,IF(AND(O3="sur place",O5="adolescent ou adulte"),'ratios_A MASQUER'!$B$43*'Tableau mesure'!P14:Q14/1000,'ratios_A MASQUER'!$B$41*'Tableau mesure'!P14:Q14/1000))</f>
        <v>0</v>
      </c>
      <c r="Q75" s="135"/>
      <c r="R75" s="110">
        <f>IF(AND(Q3="satellite",Q5="adolescent ou adulte"),'ratios_A MASQUER'!$B$42*'Tableau mesure'!R14:S14/1000,IF(AND(Q3="sur place",Q5="adolescent ou adulte"),'ratios_A MASQUER'!$B$43*'Tableau mesure'!R14:S14/1000,'ratios_A MASQUER'!$B$41*'Tableau mesure'!R14:S14/1000))</f>
        <v>0</v>
      </c>
      <c r="S75" s="135"/>
      <c r="T75" s="110">
        <f>IF(AND(S3="satellite",S5="adolescent ou adulte"),'ratios_A MASQUER'!$B$42*'Tableau mesure'!T14:U14/1000,IF(AND(S3="sur place",S5="adolescent ou adulte"),'ratios_A MASQUER'!$B$43*'Tableau mesure'!T14:U14/1000,'ratios_A MASQUER'!$B$41*'Tableau mesure'!T14:U14/1000))</f>
        <v>0</v>
      </c>
      <c r="U75" s="111"/>
      <c r="V75" s="110">
        <f>IF(AND(U3="satellite",U5="adolescent ou adulte"),'ratios_A MASQUER'!$B$42*'Tableau mesure'!V14:W14/1000,IF(AND(U3="sur place",U5="adolescent ou adulte"),'ratios_A MASQUER'!$B$43*'Tableau mesure'!V14:W14/1000,'ratios_A MASQUER'!$B$41*'Tableau mesure'!V14:W14/1000))</f>
        <v>0</v>
      </c>
      <c r="W75" s="111"/>
    </row>
    <row r="76" spans="1:25" ht="49.5" hidden="1" customHeight="1" thickBot="1" x14ac:dyDescent="0.25">
      <c r="A76" s="136" t="s">
        <v>122</v>
      </c>
      <c r="B76" s="136"/>
      <c r="C76" s="137"/>
      <c r="D76" s="110">
        <f>IF(D15=0,D75,D15)</f>
        <v>0</v>
      </c>
      <c r="E76" s="135"/>
      <c r="F76" s="110">
        <f>IF(F15=0,F75,F15)</f>
        <v>0</v>
      </c>
      <c r="G76" s="135"/>
      <c r="H76" s="110">
        <f>IF(H15=0,H75,H15)</f>
        <v>0</v>
      </c>
      <c r="I76" s="135"/>
      <c r="J76" s="110">
        <f>IF(J15=0,J75,J15)</f>
        <v>0</v>
      </c>
      <c r="K76" s="135"/>
      <c r="L76" s="110">
        <f>IF(L15=0,L75,L15)</f>
        <v>0</v>
      </c>
      <c r="M76" s="135"/>
      <c r="N76" s="110">
        <f>IF(N15=0,N75,N15)</f>
        <v>0</v>
      </c>
      <c r="O76" s="135"/>
      <c r="P76" s="110">
        <f>IF(P15=0,P75,P15)</f>
        <v>0</v>
      </c>
      <c r="Q76" s="135"/>
      <c r="R76" s="110">
        <f>IF(R15=0,R75,R15)</f>
        <v>0</v>
      </c>
      <c r="S76" s="135"/>
      <c r="T76" s="110">
        <f>IF(T15=0,T75,T15)</f>
        <v>0</v>
      </c>
      <c r="U76" s="111"/>
      <c r="V76" s="110">
        <f>IF(V15=0,V75,V15)</f>
        <v>0</v>
      </c>
      <c r="W76" s="111"/>
    </row>
    <row r="77" spans="1:25" ht="13.5" hidden="1" thickBot="1" x14ac:dyDescent="0.25">
      <c r="A77" s="136" t="s">
        <v>123</v>
      </c>
      <c r="B77" s="136"/>
      <c r="C77" s="137"/>
      <c r="D77" s="35">
        <f>V14*V16+T14*T16+R14*R16+P14*P16+N14*N16+L14*L16+J14*J16+H14*H16+F14*F16+D14*D16</f>
        <v>0</v>
      </c>
    </row>
  </sheetData>
  <sheetProtection algorithmName="SHA-512" hashValue="OxkgCcKpoTbLQ1YBaZXltUPCR2uYyVq+IbBN/2PvKivYOltq2vgWUnUaNSuehIn3MiSVFbw1jlXZgfJXbi47mg==" saltValue="FJk22vxvy4rxsKoZxCkaHQ==" spinCount="100000" sheet="1" objects="1" scenarios="1" formatColumns="0" formatRows="0" selectLockedCells="1"/>
  <mergeCells count="558">
    <mergeCell ref="A77:C77"/>
    <mergeCell ref="L76:M76"/>
    <mergeCell ref="N76:O76"/>
    <mergeCell ref="P76:Q76"/>
    <mergeCell ref="R76:S76"/>
    <mergeCell ref="T76:U76"/>
    <mergeCell ref="V76:W76"/>
    <mergeCell ref="N75:O75"/>
    <mergeCell ref="P75:Q75"/>
    <mergeCell ref="R75:S75"/>
    <mergeCell ref="T75:U75"/>
    <mergeCell ref="V75:W75"/>
    <mergeCell ref="A76:C76"/>
    <mergeCell ref="D76:E76"/>
    <mergeCell ref="F76:G76"/>
    <mergeCell ref="H76:I76"/>
    <mergeCell ref="J76:K76"/>
    <mergeCell ref="A75:C75"/>
    <mergeCell ref="D75:E75"/>
    <mergeCell ref="F75:G75"/>
    <mergeCell ref="H75:I75"/>
    <mergeCell ref="R72:S72"/>
    <mergeCell ref="T72:U72"/>
    <mergeCell ref="V72:W72"/>
    <mergeCell ref="N71:O71"/>
    <mergeCell ref="P71:Q71"/>
    <mergeCell ref="R71:S71"/>
    <mergeCell ref="J75:K75"/>
    <mergeCell ref="A72:C72"/>
    <mergeCell ref="D72:E72"/>
    <mergeCell ref="F72:G72"/>
    <mergeCell ref="H72:I72"/>
    <mergeCell ref="J72:K72"/>
    <mergeCell ref="L75:M75"/>
    <mergeCell ref="T71:U71"/>
    <mergeCell ref="V71:W71"/>
    <mergeCell ref="A71:C71"/>
    <mergeCell ref="D71:E71"/>
    <mergeCell ref="F71:G71"/>
    <mergeCell ref="H71:I71"/>
    <mergeCell ref="J71:K71"/>
    <mergeCell ref="L71:M71"/>
    <mergeCell ref="L72:M72"/>
    <mergeCell ref="N72:O72"/>
    <mergeCell ref="P72:Q72"/>
    <mergeCell ref="T69:U69"/>
    <mergeCell ref="V69:W69"/>
    <mergeCell ref="A70:C70"/>
    <mergeCell ref="D70:E70"/>
    <mergeCell ref="F70:G70"/>
    <mergeCell ref="H70:I70"/>
    <mergeCell ref="J70:K70"/>
    <mergeCell ref="L70:M70"/>
    <mergeCell ref="N70:O70"/>
    <mergeCell ref="A69:C69"/>
    <mergeCell ref="D69:E69"/>
    <mergeCell ref="F69:G69"/>
    <mergeCell ref="H69:I69"/>
    <mergeCell ref="J69:K69"/>
    <mergeCell ref="L69:M69"/>
    <mergeCell ref="N69:O69"/>
    <mergeCell ref="P69:Q69"/>
    <mergeCell ref="R69:S69"/>
    <mergeCell ref="V70:W70"/>
    <mergeCell ref="P70:Q70"/>
    <mergeCell ref="R70:S70"/>
    <mergeCell ref="T70:U70"/>
    <mergeCell ref="A66:C66"/>
    <mergeCell ref="D66:E66"/>
    <mergeCell ref="F66:G66"/>
    <mergeCell ref="H66:I66"/>
    <mergeCell ref="J66:K66"/>
    <mergeCell ref="L66:M66"/>
    <mergeCell ref="T67:U67"/>
    <mergeCell ref="V67:W67"/>
    <mergeCell ref="D68:E68"/>
    <mergeCell ref="F68:G68"/>
    <mergeCell ref="H68:I68"/>
    <mergeCell ref="J68:K68"/>
    <mergeCell ref="L68:M68"/>
    <mergeCell ref="N68:O68"/>
    <mergeCell ref="P68:Q68"/>
    <mergeCell ref="R68:S68"/>
    <mergeCell ref="T68:U68"/>
    <mergeCell ref="V68:W68"/>
    <mergeCell ref="A67:C67"/>
    <mergeCell ref="D67:E67"/>
    <mergeCell ref="F67:G67"/>
    <mergeCell ref="H67:I67"/>
    <mergeCell ref="J67:K67"/>
    <mergeCell ref="L67:M67"/>
    <mergeCell ref="N67:O67"/>
    <mergeCell ref="P67:Q67"/>
    <mergeCell ref="R67:S67"/>
    <mergeCell ref="R65:S65"/>
    <mergeCell ref="T65:U65"/>
    <mergeCell ref="V65:W65"/>
    <mergeCell ref="Y65:Y66"/>
    <mergeCell ref="N66:O66"/>
    <mergeCell ref="P66:Q66"/>
    <mergeCell ref="R66:S66"/>
    <mergeCell ref="T66:U66"/>
    <mergeCell ref="V66:W66"/>
    <mergeCell ref="A65:C65"/>
    <mergeCell ref="D65:E65"/>
    <mergeCell ref="F65:G65"/>
    <mergeCell ref="H65:I65"/>
    <mergeCell ref="J65:K65"/>
    <mergeCell ref="L65:M65"/>
    <mergeCell ref="L64:M64"/>
    <mergeCell ref="N64:O64"/>
    <mergeCell ref="P64:Q64"/>
    <mergeCell ref="N65:O65"/>
    <mergeCell ref="P65:Q65"/>
    <mergeCell ref="V62:W62"/>
    <mergeCell ref="B63:C63"/>
    <mergeCell ref="D63:E63"/>
    <mergeCell ref="F63:G63"/>
    <mergeCell ref="H63:I63"/>
    <mergeCell ref="J63:K63"/>
    <mergeCell ref="L63:M63"/>
    <mergeCell ref="R64:S64"/>
    <mergeCell ref="T64:U64"/>
    <mergeCell ref="V64:W64"/>
    <mergeCell ref="N63:O63"/>
    <mergeCell ref="P63:Q63"/>
    <mergeCell ref="R63:S63"/>
    <mergeCell ref="T63:U63"/>
    <mergeCell ref="V63:W63"/>
    <mergeCell ref="A64:C64"/>
    <mergeCell ref="D64:E64"/>
    <mergeCell ref="F64:G64"/>
    <mergeCell ref="H64:I64"/>
    <mergeCell ref="J64:K64"/>
    <mergeCell ref="B62:C62"/>
    <mergeCell ref="D62:E62"/>
    <mergeCell ref="F62:G62"/>
    <mergeCell ref="V60:W60"/>
    <mergeCell ref="B61:C61"/>
    <mergeCell ref="D61:E61"/>
    <mergeCell ref="F61:G61"/>
    <mergeCell ref="H61:I61"/>
    <mergeCell ref="J61:K61"/>
    <mergeCell ref="L61:M61"/>
    <mergeCell ref="N61:O61"/>
    <mergeCell ref="P61:Q61"/>
    <mergeCell ref="R61:S61"/>
    <mergeCell ref="T61:U61"/>
    <mergeCell ref="V61:W61"/>
    <mergeCell ref="P60:Q60"/>
    <mergeCell ref="R60:S60"/>
    <mergeCell ref="T59:U59"/>
    <mergeCell ref="T60:U60"/>
    <mergeCell ref="L58:M58"/>
    <mergeCell ref="N58:O58"/>
    <mergeCell ref="P58:Q58"/>
    <mergeCell ref="R58:S58"/>
    <mergeCell ref="T58:U58"/>
    <mergeCell ref="H62:I62"/>
    <mergeCell ref="J62:K62"/>
    <mergeCell ref="L62:M62"/>
    <mergeCell ref="N62:O62"/>
    <mergeCell ref="P62:Q62"/>
    <mergeCell ref="R62:S62"/>
    <mergeCell ref="T62:U62"/>
    <mergeCell ref="V58:W58"/>
    <mergeCell ref="A58:A63"/>
    <mergeCell ref="B58:C58"/>
    <mergeCell ref="D58:E58"/>
    <mergeCell ref="F58:G58"/>
    <mergeCell ref="H58:I58"/>
    <mergeCell ref="J58:K58"/>
    <mergeCell ref="B59:C59"/>
    <mergeCell ref="D59:E59"/>
    <mergeCell ref="F59:G59"/>
    <mergeCell ref="H59:I59"/>
    <mergeCell ref="V59:W59"/>
    <mergeCell ref="B60:C60"/>
    <mergeCell ref="D60:E60"/>
    <mergeCell ref="F60:G60"/>
    <mergeCell ref="H60:I60"/>
    <mergeCell ref="J60:K60"/>
    <mergeCell ref="L60:M60"/>
    <mergeCell ref="N60:O60"/>
    <mergeCell ref="J59:K59"/>
    <mergeCell ref="L59:M59"/>
    <mergeCell ref="N59:O59"/>
    <mergeCell ref="P59:Q59"/>
    <mergeCell ref="R59:S59"/>
    <mergeCell ref="N38:O38"/>
    <mergeCell ref="P38:Q38"/>
    <mergeCell ref="R38:S38"/>
    <mergeCell ref="T38:U38"/>
    <mergeCell ref="V38:W38"/>
    <mergeCell ref="A39:A57"/>
    <mergeCell ref="B57:C57"/>
    <mergeCell ref="B38:C38"/>
    <mergeCell ref="D38:E38"/>
    <mergeCell ref="F38:G38"/>
    <mergeCell ref="H38:I38"/>
    <mergeCell ref="J38:K38"/>
    <mergeCell ref="L38:M38"/>
    <mergeCell ref="P37:Q37"/>
    <mergeCell ref="R37:S37"/>
    <mergeCell ref="T37:U37"/>
    <mergeCell ref="V37:W37"/>
    <mergeCell ref="N36:O36"/>
    <mergeCell ref="P36:Q36"/>
    <mergeCell ref="R36:S36"/>
    <mergeCell ref="T36:U36"/>
    <mergeCell ref="V36:W36"/>
    <mergeCell ref="V35:W35"/>
    <mergeCell ref="B36:C36"/>
    <mergeCell ref="D36:E36"/>
    <mergeCell ref="F36:G36"/>
    <mergeCell ref="H36:I36"/>
    <mergeCell ref="J36:K36"/>
    <mergeCell ref="L36:M36"/>
    <mergeCell ref="B35:C35"/>
    <mergeCell ref="D35:E35"/>
    <mergeCell ref="F35:G35"/>
    <mergeCell ref="H35:I35"/>
    <mergeCell ref="J35:K35"/>
    <mergeCell ref="L35:M35"/>
    <mergeCell ref="N35:O35"/>
    <mergeCell ref="B37:C37"/>
    <mergeCell ref="D37:E37"/>
    <mergeCell ref="F37:G37"/>
    <mergeCell ref="H37:I37"/>
    <mergeCell ref="J37:K37"/>
    <mergeCell ref="L37:M37"/>
    <mergeCell ref="N37:O37"/>
    <mergeCell ref="V33:W33"/>
    <mergeCell ref="B34:C34"/>
    <mergeCell ref="D34:E34"/>
    <mergeCell ref="F34:G34"/>
    <mergeCell ref="H34:I34"/>
    <mergeCell ref="J34:K34"/>
    <mergeCell ref="L34:M34"/>
    <mergeCell ref="N34:O34"/>
    <mergeCell ref="P34:Q34"/>
    <mergeCell ref="R34:S34"/>
    <mergeCell ref="T34:U34"/>
    <mergeCell ref="V34:W34"/>
    <mergeCell ref="P33:Q33"/>
    <mergeCell ref="R33:S33"/>
    <mergeCell ref="P35:Q35"/>
    <mergeCell ref="R35:S35"/>
    <mergeCell ref="T35:U35"/>
    <mergeCell ref="N33:O33"/>
    <mergeCell ref="J32:K32"/>
    <mergeCell ref="L32:M32"/>
    <mergeCell ref="N32:O32"/>
    <mergeCell ref="P32:Q32"/>
    <mergeCell ref="R32:S32"/>
    <mergeCell ref="T32:U32"/>
    <mergeCell ref="T33:U33"/>
    <mergeCell ref="L31:M31"/>
    <mergeCell ref="N31:O31"/>
    <mergeCell ref="P31:Q31"/>
    <mergeCell ref="R31:S31"/>
    <mergeCell ref="T31:U31"/>
    <mergeCell ref="V30:W30"/>
    <mergeCell ref="N29:O29"/>
    <mergeCell ref="P29:Q29"/>
    <mergeCell ref="R29:S29"/>
    <mergeCell ref="T29:U29"/>
    <mergeCell ref="V29:W29"/>
    <mergeCell ref="V31:W31"/>
    <mergeCell ref="A31:A36"/>
    <mergeCell ref="B31:C31"/>
    <mergeCell ref="D31:E31"/>
    <mergeCell ref="F31:G31"/>
    <mergeCell ref="H31:I31"/>
    <mergeCell ref="J31:K31"/>
    <mergeCell ref="B32:C32"/>
    <mergeCell ref="D32:E32"/>
    <mergeCell ref="F32:G32"/>
    <mergeCell ref="H32:I32"/>
    <mergeCell ref="V32:W32"/>
    <mergeCell ref="B33:C33"/>
    <mergeCell ref="D33:E33"/>
    <mergeCell ref="F33:G33"/>
    <mergeCell ref="H33:I33"/>
    <mergeCell ref="J33:K33"/>
    <mergeCell ref="L33:M33"/>
    <mergeCell ref="V28:W28"/>
    <mergeCell ref="B29:C29"/>
    <mergeCell ref="D29:E29"/>
    <mergeCell ref="F29:G29"/>
    <mergeCell ref="H29:I29"/>
    <mergeCell ref="J29:K29"/>
    <mergeCell ref="L29:M29"/>
    <mergeCell ref="B28:C28"/>
    <mergeCell ref="D28:E28"/>
    <mergeCell ref="F28:G28"/>
    <mergeCell ref="H28:I28"/>
    <mergeCell ref="J28:K28"/>
    <mergeCell ref="L28:M28"/>
    <mergeCell ref="N28:O28"/>
    <mergeCell ref="V26:W26"/>
    <mergeCell ref="B27:C27"/>
    <mergeCell ref="D27:E27"/>
    <mergeCell ref="F27:G27"/>
    <mergeCell ref="H27:I27"/>
    <mergeCell ref="J27:K27"/>
    <mergeCell ref="L27:M27"/>
    <mergeCell ref="N27:O27"/>
    <mergeCell ref="P27:Q27"/>
    <mergeCell ref="R27:S27"/>
    <mergeCell ref="T27:U27"/>
    <mergeCell ref="V27:W27"/>
    <mergeCell ref="P26:Q26"/>
    <mergeCell ref="R26:S26"/>
    <mergeCell ref="T25:U25"/>
    <mergeCell ref="T26:U26"/>
    <mergeCell ref="L24:M24"/>
    <mergeCell ref="N24:O24"/>
    <mergeCell ref="P24:Q24"/>
    <mergeCell ref="R24:S24"/>
    <mergeCell ref="T24:U24"/>
    <mergeCell ref="B30:C30"/>
    <mergeCell ref="D30:E30"/>
    <mergeCell ref="F30:G30"/>
    <mergeCell ref="H30:I30"/>
    <mergeCell ref="J30:K30"/>
    <mergeCell ref="L30:M30"/>
    <mergeCell ref="N30:O30"/>
    <mergeCell ref="P28:Q28"/>
    <mergeCell ref="R28:S28"/>
    <mergeCell ref="T28:U28"/>
    <mergeCell ref="P30:Q30"/>
    <mergeCell ref="R30:S30"/>
    <mergeCell ref="T30:U30"/>
    <mergeCell ref="V24:W24"/>
    <mergeCell ref="A24:A29"/>
    <mergeCell ref="B24:C24"/>
    <mergeCell ref="D24:E24"/>
    <mergeCell ref="F24:G24"/>
    <mergeCell ref="H24:I24"/>
    <mergeCell ref="J24:K24"/>
    <mergeCell ref="B25:C25"/>
    <mergeCell ref="D25:E25"/>
    <mergeCell ref="F25:G25"/>
    <mergeCell ref="H25:I25"/>
    <mergeCell ref="V25:W25"/>
    <mergeCell ref="B26:C26"/>
    <mergeCell ref="D26:E26"/>
    <mergeCell ref="F26:G26"/>
    <mergeCell ref="H26:I26"/>
    <mergeCell ref="J26:K26"/>
    <mergeCell ref="L26:M26"/>
    <mergeCell ref="N26:O26"/>
    <mergeCell ref="J25:K25"/>
    <mergeCell ref="L25:M25"/>
    <mergeCell ref="N25:O25"/>
    <mergeCell ref="P25:Q25"/>
    <mergeCell ref="R25:S25"/>
    <mergeCell ref="P23:Q23"/>
    <mergeCell ref="R23:S23"/>
    <mergeCell ref="T23:U23"/>
    <mergeCell ref="V23:W23"/>
    <mergeCell ref="N22:O22"/>
    <mergeCell ref="P22:Q22"/>
    <mergeCell ref="R22:S22"/>
    <mergeCell ref="T22:U22"/>
    <mergeCell ref="V22:W22"/>
    <mergeCell ref="V21:W21"/>
    <mergeCell ref="B22:C22"/>
    <mergeCell ref="D22:E22"/>
    <mergeCell ref="F22:G22"/>
    <mergeCell ref="H22:I22"/>
    <mergeCell ref="J22:K22"/>
    <mergeCell ref="L22:M22"/>
    <mergeCell ref="B21:C21"/>
    <mergeCell ref="D21:E21"/>
    <mergeCell ref="F21:G21"/>
    <mergeCell ref="H21:I21"/>
    <mergeCell ref="J21:K21"/>
    <mergeCell ref="L21:M21"/>
    <mergeCell ref="N21:O21"/>
    <mergeCell ref="B23:C23"/>
    <mergeCell ref="D23:E23"/>
    <mergeCell ref="F23:G23"/>
    <mergeCell ref="H23:I23"/>
    <mergeCell ref="J23:K23"/>
    <mergeCell ref="L23:M23"/>
    <mergeCell ref="N23:O23"/>
    <mergeCell ref="V19:W19"/>
    <mergeCell ref="B20:C20"/>
    <mergeCell ref="D20:E20"/>
    <mergeCell ref="F20:G20"/>
    <mergeCell ref="H20:I20"/>
    <mergeCell ref="J20:K20"/>
    <mergeCell ref="L20:M20"/>
    <mergeCell ref="N20:O20"/>
    <mergeCell ref="P20:Q20"/>
    <mergeCell ref="R20:S20"/>
    <mergeCell ref="T20:U20"/>
    <mergeCell ref="V20:W20"/>
    <mergeCell ref="P19:Q19"/>
    <mergeCell ref="R19:S19"/>
    <mergeCell ref="P21:Q21"/>
    <mergeCell ref="R21:S21"/>
    <mergeCell ref="T21:U21"/>
    <mergeCell ref="L18:M18"/>
    <mergeCell ref="N18:O18"/>
    <mergeCell ref="P18:Q18"/>
    <mergeCell ref="R18:S18"/>
    <mergeCell ref="T18:U18"/>
    <mergeCell ref="T19:U19"/>
    <mergeCell ref="L17:M17"/>
    <mergeCell ref="N17:O17"/>
    <mergeCell ref="P17:Q17"/>
    <mergeCell ref="R17:S17"/>
    <mergeCell ref="T17:U17"/>
    <mergeCell ref="R15:S15"/>
    <mergeCell ref="T15:U15"/>
    <mergeCell ref="V15:W15"/>
    <mergeCell ref="L15:M15"/>
    <mergeCell ref="V17:W17"/>
    <mergeCell ref="A17:A22"/>
    <mergeCell ref="B17:C17"/>
    <mergeCell ref="D17:E17"/>
    <mergeCell ref="F17:G17"/>
    <mergeCell ref="H17:I17"/>
    <mergeCell ref="J17:K17"/>
    <mergeCell ref="B18:C18"/>
    <mergeCell ref="D18:E18"/>
    <mergeCell ref="F18:G18"/>
    <mergeCell ref="H18:I18"/>
    <mergeCell ref="V18:W18"/>
    <mergeCell ref="B19:C19"/>
    <mergeCell ref="D19:E19"/>
    <mergeCell ref="F19:G19"/>
    <mergeCell ref="H19:I19"/>
    <mergeCell ref="J19:K19"/>
    <mergeCell ref="L19:M19"/>
    <mergeCell ref="N19:O19"/>
    <mergeCell ref="J18:K18"/>
    <mergeCell ref="V14:W14"/>
    <mergeCell ref="N13:O13"/>
    <mergeCell ref="P13:Q13"/>
    <mergeCell ref="R13:S13"/>
    <mergeCell ref="T13:U13"/>
    <mergeCell ref="V13:W13"/>
    <mergeCell ref="A16:C16"/>
    <mergeCell ref="D16:E16"/>
    <mergeCell ref="F16:G16"/>
    <mergeCell ref="H16:I16"/>
    <mergeCell ref="J16:K16"/>
    <mergeCell ref="A15:C15"/>
    <mergeCell ref="D15:E15"/>
    <mergeCell ref="F15:G15"/>
    <mergeCell ref="H15:I15"/>
    <mergeCell ref="J15:K15"/>
    <mergeCell ref="L16:M16"/>
    <mergeCell ref="N16:O16"/>
    <mergeCell ref="P16:Q16"/>
    <mergeCell ref="R16:S16"/>
    <mergeCell ref="T16:U16"/>
    <mergeCell ref="V16:W16"/>
    <mergeCell ref="N15:O15"/>
    <mergeCell ref="P15:Q15"/>
    <mergeCell ref="V12:W12"/>
    <mergeCell ref="B13:C13"/>
    <mergeCell ref="D13:E13"/>
    <mergeCell ref="F13:G13"/>
    <mergeCell ref="H13:I13"/>
    <mergeCell ref="J13:K13"/>
    <mergeCell ref="L13:M13"/>
    <mergeCell ref="B12:C12"/>
    <mergeCell ref="D12:E12"/>
    <mergeCell ref="F12:G12"/>
    <mergeCell ref="H12:I12"/>
    <mergeCell ref="J12:K12"/>
    <mergeCell ref="L12:M12"/>
    <mergeCell ref="N12:O12"/>
    <mergeCell ref="V10:W10"/>
    <mergeCell ref="B11:C11"/>
    <mergeCell ref="D11:E11"/>
    <mergeCell ref="F11:G11"/>
    <mergeCell ref="H11:I11"/>
    <mergeCell ref="J11:K11"/>
    <mergeCell ref="L11:M11"/>
    <mergeCell ref="N11:O11"/>
    <mergeCell ref="P11:Q11"/>
    <mergeCell ref="R11:S11"/>
    <mergeCell ref="T11:U11"/>
    <mergeCell ref="V11:W11"/>
    <mergeCell ref="P10:Q10"/>
    <mergeCell ref="R10:S10"/>
    <mergeCell ref="T9:U9"/>
    <mergeCell ref="T10:U10"/>
    <mergeCell ref="L8:M8"/>
    <mergeCell ref="N8:O8"/>
    <mergeCell ref="P8:Q8"/>
    <mergeCell ref="R8:S8"/>
    <mergeCell ref="T8:U8"/>
    <mergeCell ref="A14:C14"/>
    <mergeCell ref="D14:E14"/>
    <mergeCell ref="F14:G14"/>
    <mergeCell ref="H14:I14"/>
    <mergeCell ref="J14:K14"/>
    <mergeCell ref="L14:M14"/>
    <mergeCell ref="N14:O14"/>
    <mergeCell ref="P12:Q12"/>
    <mergeCell ref="R12:S12"/>
    <mergeCell ref="T12:U12"/>
    <mergeCell ref="P14:Q14"/>
    <mergeCell ref="R14:S14"/>
    <mergeCell ref="T14:U14"/>
    <mergeCell ref="V8:W8"/>
    <mergeCell ref="A8:A13"/>
    <mergeCell ref="B8:C8"/>
    <mergeCell ref="D8:E8"/>
    <mergeCell ref="F8:G8"/>
    <mergeCell ref="H8:I8"/>
    <mergeCell ref="J8:K8"/>
    <mergeCell ref="B9:C9"/>
    <mergeCell ref="D9:E9"/>
    <mergeCell ref="F9:G9"/>
    <mergeCell ref="H9:I9"/>
    <mergeCell ref="V9:W9"/>
    <mergeCell ref="B10:C10"/>
    <mergeCell ref="D10:E10"/>
    <mergeCell ref="F10:G10"/>
    <mergeCell ref="H10:I10"/>
    <mergeCell ref="J10:K10"/>
    <mergeCell ref="L10:M10"/>
    <mergeCell ref="N10:O10"/>
    <mergeCell ref="J9:K9"/>
    <mergeCell ref="L9:M9"/>
    <mergeCell ref="N9:O9"/>
    <mergeCell ref="P9:Q9"/>
    <mergeCell ref="R9:S9"/>
    <mergeCell ref="R7:S7"/>
    <mergeCell ref="T7:U7"/>
    <mergeCell ref="V7:W7"/>
    <mergeCell ref="A4:C4"/>
    <mergeCell ref="D4:E4"/>
    <mergeCell ref="A5:C5"/>
    <mergeCell ref="D5:E5"/>
    <mergeCell ref="A6:W6"/>
    <mergeCell ref="A7:B7"/>
    <mergeCell ref="D7:E7"/>
    <mergeCell ref="F7:G7"/>
    <mergeCell ref="H7:I7"/>
    <mergeCell ref="J7:K7"/>
    <mergeCell ref="A1:C1"/>
    <mergeCell ref="D1:E1"/>
    <mergeCell ref="A2:C2"/>
    <mergeCell ref="D2:E2"/>
    <mergeCell ref="A3:C3"/>
    <mergeCell ref="D3:E3"/>
    <mergeCell ref="L7:M7"/>
    <mergeCell ref="N7:O7"/>
    <mergeCell ref="P7:Q7"/>
  </mergeCells>
  <conditionalFormatting sqref="D68:E68">
    <cfRule type="cellIs" dxfId="7" priority="8" stopIfTrue="1" operator="greaterThan">
      <formula>1</formula>
    </cfRule>
  </conditionalFormatting>
  <conditionalFormatting sqref="F68:I68">
    <cfRule type="cellIs" dxfId="6" priority="6" stopIfTrue="1" operator="greaterThan">
      <formula>1</formula>
    </cfRule>
    <cfRule type="cellIs" dxfId="5" priority="7" stopIfTrue="1" operator="greaterThan">
      <formula>1</formula>
    </cfRule>
  </conditionalFormatting>
  <conditionalFormatting sqref="J68:K68">
    <cfRule type="cellIs" dxfId="4" priority="4" stopIfTrue="1" operator="greaterThan">
      <formula>1</formula>
    </cfRule>
    <cfRule type="cellIs" dxfId="3" priority="5" stopIfTrue="1" operator="greaterThan">
      <formula>1</formula>
    </cfRule>
  </conditionalFormatting>
  <conditionalFormatting sqref="L68:M68">
    <cfRule type="cellIs" dxfId="2" priority="2" stopIfTrue="1" operator="greaterThan">
      <formula>1</formula>
    </cfRule>
    <cfRule type="cellIs" dxfId="1" priority="3" stopIfTrue="1" operator="greaterThan">
      <formula>1</formula>
    </cfRule>
  </conditionalFormatting>
  <conditionalFormatting sqref="D58:W63">
    <cfRule type="cellIs" dxfId="0" priority="1" stopIfTrue="1" operator="lessThan">
      <formula>0</formula>
    </cfRule>
  </conditionalFormatting>
  <pageMargins left="0.39370078740157483" right="0.39370078740157483" top="0.39370078740157483" bottom="0.39370078740157483" header="0.51181102362204722" footer="0.51181102362204722"/>
  <pageSetup paperSize="8" scale="47" orientation="landscape"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'ratios_A MASQUER'!$A$25:$A$32</xm:f>
          </x14:formula1>
          <xm:sqref>D13:W13</xm:sqref>
        </x14:dataValidation>
        <x14:dataValidation type="list" allowBlank="1" showInputMessage="1" showErrorMessage="1">
          <x14:formula1>
            <xm:f>'ratios_A MASQUER'!$A$37:$A$39</xm:f>
          </x14:formula1>
          <xm:sqref>D4</xm:sqref>
        </x14:dataValidation>
        <x14:dataValidation type="list" allowBlank="1" showInputMessage="1" showErrorMessage="1">
          <x14:formula1>
            <xm:f>'ratios_A MASQUER'!$A$21:$A$22</xm:f>
          </x14:formula1>
          <xm:sqref>D5</xm:sqref>
        </x14:dataValidation>
        <x14:dataValidation type="list" allowBlank="1" showInputMessage="1" showErrorMessage="1">
          <x14:formula1>
            <xm:f>'ratios_A MASQUER'!$A$17:$A$18</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view="pageBreakPreview" zoomScaleNormal="100" zoomScaleSheetLayoutView="100" workbookViewId="0">
      <selection activeCell="H44" sqref="H44"/>
    </sheetView>
  </sheetViews>
  <sheetFormatPr baseColWidth="10" defaultRowHeight="12.75" x14ac:dyDescent="0.2"/>
  <cols>
    <col min="1" max="1" width="0.5703125" customWidth="1"/>
    <col min="2" max="2" width="22.7109375" customWidth="1"/>
    <col min="3" max="3" width="39.28515625" customWidth="1"/>
    <col min="4" max="4" width="5.7109375" customWidth="1"/>
    <col min="5" max="5" width="5.42578125" customWidth="1"/>
    <col min="6" max="6" width="13.85546875" customWidth="1"/>
    <col min="7" max="7" width="0.7109375" customWidth="1"/>
  </cols>
  <sheetData>
    <row r="1" spans="1:7" ht="18.75" x14ac:dyDescent="0.3">
      <c r="A1" s="15"/>
      <c r="B1" s="223" t="s">
        <v>160</v>
      </c>
      <c r="C1" s="223"/>
      <c r="D1" s="223"/>
      <c r="E1" s="223"/>
      <c r="F1" s="223"/>
      <c r="G1" s="16"/>
    </row>
    <row r="2" spans="1:7" x14ac:dyDescent="0.2">
      <c r="A2" s="17"/>
      <c r="B2" s="7"/>
      <c r="C2" s="7"/>
      <c r="D2" s="7"/>
      <c r="E2" s="7"/>
      <c r="F2" s="14"/>
      <c r="G2" s="8"/>
    </row>
    <row r="3" spans="1:7" ht="15" x14ac:dyDescent="0.25">
      <c r="A3" s="17"/>
      <c r="B3" s="23" t="s">
        <v>82</v>
      </c>
      <c r="C3" s="225">
        <f>'Tableau mesure'!D1:D1</f>
        <v>0</v>
      </c>
      <c r="D3" s="225"/>
      <c r="E3" s="225"/>
      <c r="F3" s="225"/>
      <c r="G3" s="8"/>
    </row>
    <row r="4" spans="1:7" x14ac:dyDescent="0.2">
      <c r="A4" s="17"/>
      <c r="B4" s="7"/>
      <c r="C4" s="7"/>
      <c r="D4" s="7"/>
      <c r="E4" s="7"/>
      <c r="F4" s="14"/>
      <c r="G4" s="8"/>
    </row>
    <row r="5" spans="1:7" x14ac:dyDescent="0.2">
      <c r="A5" s="17"/>
      <c r="B5" s="213" t="s">
        <v>154</v>
      </c>
      <c r="C5" s="213"/>
      <c r="D5" s="220">
        <f>COUNTIFS('Tableau mesure'!D14:W14,"&gt;0")</f>
        <v>0</v>
      </c>
      <c r="E5" s="215"/>
      <c r="F5" s="7" t="s">
        <v>155</v>
      </c>
      <c r="G5" s="8"/>
    </row>
    <row r="6" spans="1:7" x14ac:dyDescent="0.2">
      <c r="A6" s="17"/>
      <c r="B6" s="213" t="s">
        <v>88</v>
      </c>
      <c r="C6" s="213"/>
      <c r="D6" s="222">
        <f>SUM('Tableau mesure'!D14:W14)</f>
        <v>0</v>
      </c>
      <c r="E6" s="222"/>
      <c r="F6" s="7" t="s">
        <v>76</v>
      </c>
      <c r="G6" s="8"/>
    </row>
    <row r="7" spans="1:7" ht="3.75" customHeight="1" x14ac:dyDescent="0.2">
      <c r="A7" s="17"/>
      <c r="B7" s="51"/>
      <c r="C7" s="51"/>
      <c r="D7" s="9"/>
      <c r="E7" s="9"/>
      <c r="F7" s="7"/>
      <c r="G7" s="8"/>
    </row>
    <row r="8" spans="1:7" x14ac:dyDescent="0.2">
      <c r="A8" s="17"/>
      <c r="B8" s="219" t="s">
        <v>167</v>
      </c>
      <c r="C8" s="219"/>
      <c r="D8" s="219"/>
      <c r="E8" s="219"/>
      <c r="F8" s="219"/>
      <c r="G8" s="8"/>
    </row>
    <row r="9" spans="1:7" ht="4.5" customHeight="1" x14ac:dyDescent="0.2">
      <c r="A9" s="17"/>
      <c r="B9" s="51"/>
      <c r="C9" s="51"/>
      <c r="D9" s="9"/>
      <c r="E9" s="9"/>
      <c r="F9" s="7"/>
      <c r="G9" s="8"/>
    </row>
    <row r="10" spans="1:7" x14ac:dyDescent="0.2">
      <c r="A10" s="17"/>
      <c r="B10" s="213" t="s">
        <v>83</v>
      </c>
      <c r="C10" s="213"/>
      <c r="D10" s="211">
        <f>SUM('Tableau mesure'!D64:W64)</f>
        <v>0</v>
      </c>
      <c r="E10" s="211"/>
      <c r="F10" s="7" t="s">
        <v>77</v>
      </c>
      <c r="G10" s="8"/>
    </row>
    <row r="11" spans="1:7" x14ac:dyDescent="0.2">
      <c r="A11" s="17"/>
      <c r="B11" s="213" t="s">
        <v>124</v>
      </c>
      <c r="C11" s="213"/>
      <c r="D11" s="211" t="e">
        <f>D10*1000/D6</f>
        <v>#DIV/0!</v>
      </c>
      <c r="E11" s="211"/>
      <c r="F11" s="7" t="s">
        <v>39</v>
      </c>
      <c r="G11" s="8"/>
    </row>
    <row r="12" spans="1:7" x14ac:dyDescent="0.2">
      <c r="A12" s="17"/>
      <c r="B12" s="51"/>
      <c r="C12" s="51" t="s">
        <v>169</v>
      </c>
      <c r="D12" s="211">
        <f>MIN('Tableau mesure'!D67:W67)</f>
        <v>0</v>
      </c>
      <c r="E12" s="211"/>
      <c r="F12" s="7" t="s">
        <v>39</v>
      </c>
      <c r="G12" s="8"/>
    </row>
    <row r="13" spans="1:7" x14ac:dyDescent="0.2">
      <c r="A13" s="17"/>
      <c r="B13" s="51"/>
      <c r="C13" s="51" t="s">
        <v>168</v>
      </c>
      <c r="D13" s="211">
        <f>MAX('Tableau mesure'!D67:W67)</f>
        <v>0</v>
      </c>
      <c r="E13" s="211"/>
      <c r="F13" s="7" t="s">
        <v>39</v>
      </c>
      <c r="G13" s="8"/>
    </row>
    <row r="14" spans="1:7" x14ac:dyDescent="0.2">
      <c r="A14" s="17"/>
      <c r="B14" s="213" t="s">
        <v>84</v>
      </c>
      <c r="C14" s="213"/>
      <c r="D14" s="211">
        <f>SUM('Tableau mesure'!D76:W76)</f>
        <v>0</v>
      </c>
      <c r="E14" s="211"/>
      <c r="F14" s="7" t="s">
        <v>77</v>
      </c>
      <c r="G14" s="8"/>
    </row>
    <row r="15" spans="1:7" x14ac:dyDescent="0.2">
      <c r="A15" s="17"/>
      <c r="B15" s="213" t="s">
        <v>85</v>
      </c>
      <c r="C15" s="213"/>
      <c r="D15" s="214" t="e">
        <f>D10/D14</f>
        <v>#DIV/0!</v>
      </c>
      <c r="E15" s="214"/>
      <c r="F15" s="7"/>
      <c r="G15" s="8"/>
    </row>
    <row r="16" spans="1:7" x14ac:dyDescent="0.2">
      <c r="A16" s="17"/>
      <c r="B16" s="51"/>
      <c r="C16" s="48" t="s">
        <v>183</v>
      </c>
      <c r="D16" s="214" t="e">
        <f>'Tableau mesure'!X65/SYNTHESE!D10:E10</f>
        <v>#DIV/0!</v>
      </c>
      <c r="E16" s="214"/>
      <c r="F16" s="7"/>
      <c r="G16" s="8"/>
    </row>
    <row r="17" spans="1:7" x14ac:dyDescent="0.2">
      <c r="C17" s="48" t="s">
        <v>184</v>
      </c>
      <c r="D17" s="221" t="e">
        <f>'Tableau mesure'!X66/SYNTHESE!D10:E10</f>
        <v>#DIV/0!</v>
      </c>
      <c r="E17" s="221"/>
    </row>
    <row r="18" spans="1:7" ht="3.75" customHeight="1" x14ac:dyDescent="0.2">
      <c r="A18" s="17"/>
      <c r="B18" s="51"/>
      <c r="C18" s="51"/>
      <c r="D18" s="9"/>
      <c r="E18" s="9"/>
      <c r="F18" s="7"/>
      <c r="G18" s="8"/>
    </row>
    <row r="19" spans="1:7" x14ac:dyDescent="0.2">
      <c r="A19" s="17"/>
      <c r="B19" s="219" t="s">
        <v>170</v>
      </c>
      <c r="C19" s="219"/>
      <c r="D19" s="219"/>
      <c r="E19" s="219"/>
      <c r="F19" s="219"/>
      <c r="G19" s="8"/>
    </row>
    <row r="20" spans="1:7" s="39" customFormat="1" ht="4.1500000000000004" customHeight="1" x14ac:dyDescent="0.2">
      <c r="A20" s="36"/>
      <c r="B20" s="37"/>
      <c r="C20" s="37"/>
      <c r="D20" s="37"/>
      <c r="E20" s="37"/>
      <c r="F20" s="37"/>
      <c r="G20" s="38"/>
    </row>
    <row r="21" spans="1:7" s="39" customFormat="1" ht="40.15" customHeight="1" x14ac:dyDescent="0.2">
      <c r="A21" s="36"/>
      <c r="B21" s="37"/>
      <c r="C21" s="37"/>
      <c r="D21" s="37"/>
      <c r="E21" s="37"/>
      <c r="F21" s="37"/>
      <c r="G21" s="38"/>
    </row>
    <row r="22" spans="1:7" s="39" customFormat="1" x14ac:dyDescent="0.2">
      <c r="A22" s="36"/>
      <c r="C22" s="213" t="s">
        <v>127</v>
      </c>
      <c r="D22" s="213"/>
      <c r="E22" s="213"/>
      <c r="F22" s="53" t="e">
        <f>SUM('Tableau mesure'!D58:W58)/$D$10</f>
        <v>#DIV/0!</v>
      </c>
      <c r="G22" s="38"/>
    </row>
    <row r="23" spans="1:7" s="39" customFormat="1" x14ac:dyDescent="0.2">
      <c r="A23" s="36"/>
      <c r="C23" s="213" t="s">
        <v>128</v>
      </c>
      <c r="D23" s="213"/>
      <c r="E23" s="213"/>
      <c r="F23" s="53" t="e">
        <f>SUM('Tableau mesure'!D59:W59)/$D$10</f>
        <v>#DIV/0!</v>
      </c>
      <c r="G23" s="38"/>
    </row>
    <row r="24" spans="1:7" x14ac:dyDescent="0.2">
      <c r="A24" s="17"/>
      <c r="C24" s="213" t="s">
        <v>129</v>
      </c>
      <c r="D24" s="213"/>
      <c r="E24" s="213"/>
      <c r="F24" s="53" t="e">
        <f>SUM('Tableau mesure'!D60:W60)/$D$10</f>
        <v>#DIV/0!</v>
      </c>
      <c r="G24" s="8"/>
    </row>
    <row r="25" spans="1:7" x14ac:dyDescent="0.2">
      <c r="A25" s="17"/>
      <c r="C25" s="218" t="s">
        <v>130</v>
      </c>
      <c r="D25" s="218"/>
      <c r="E25" s="218"/>
      <c r="F25" s="53" t="e">
        <f>SUM('Tableau mesure'!D61:W61)/$D$10</f>
        <v>#DIV/0!</v>
      </c>
      <c r="G25" s="8"/>
    </row>
    <row r="26" spans="1:7" x14ac:dyDescent="0.2">
      <c r="A26" s="17"/>
      <c r="C26" s="218" t="s">
        <v>18</v>
      </c>
      <c r="D26" s="218"/>
      <c r="E26" s="218"/>
      <c r="F26" s="53" t="e">
        <f>SUM('Tableau mesure'!D62:W62)/$D$10</f>
        <v>#DIV/0!</v>
      </c>
      <c r="G26" s="8"/>
    </row>
    <row r="27" spans="1:7" x14ac:dyDescent="0.2">
      <c r="A27" s="17"/>
      <c r="C27" s="213" t="s">
        <v>17</v>
      </c>
      <c r="D27" s="213"/>
      <c r="E27" s="213"/>
      <c r="F27" s="53" t="e">
        <f>SUM('Tableau mesure'!D63:W63)/$D$10</f>
        <v>#DIV/0!</v>
      </c>
      <c r="G27" s="8"/>
    </row>
    <row r="28" spans="1:7" x14ac:dyDescent="0.2">
      <c r="A28" s="17"/>
      <c r="F28" s="7"/>
      <c r="G28" s="8"/>
    </row>
    <row r="29" spans="1:7" ht="39.6" customHeight="1" x14ac:dyDescent="0.2">
      <c r="A29" s="17"/>
      <c r="F29" s="7"/>
      <c r="G29" s="8"/>
    </row>
    <row r="30" spans="1:7" ht="5.25" customHeight="1" x14ac:dyDescent="0.2">
      <c r="A30" s="17"/>
      <c r="B30" s="51"/>
      <c r="C30" s="51"/>
      <c r="D30" s="11"/>
      <c r="E30" s="11"/>
      <c r="F30" s="7"/>
      <c r="G30" s="8"/>
    </row>
    <row r="31" spans="1:7" x14ac:dyDescent="0.2">
      <c r="A31" s="17"/>
      <c r="B31" s="219" t="s">
        <v>157</v>
      </c>
      <c r="C31" s="219"/>
      <c r="D31" s="219"/>
      <c r="E31" s="219"/>
      <c r="F31" s="219"/>
      <c r="G31" s="8"/>
    </row>
    <row r="32" spans="1:7" x14ac:dyDescent="0.2">
      <c r="A32" s="17"/>
      <c r="B32" s="213" t="s">
        <v>86</v>
      </c>
      <c r="C32" s="213"/>
      <c r="D32" s="216">
        <f>'Tableau mesure'!D77</f>
        <v>0</v>
      </c>
      <c r="E32" s="217"/>
      <c r="F32" s="7" t="s">
        <v>78</v>
      </c>
      <c r="G32" s="8"/>
    </row>
    <row r="33" spans="1:7" x14ac:dyDescent="0.2">
      <c r="A33" s="17"/>
      <c r="B33" s="213" t="s">
        <v>90</v>
      </c>
      <c r="C33" s="213"/>
      <c r="D33" s="211" t="e">
        <f>D32/D6</f>
        <v>#DIV/0!</v>
      </c>
      <c r="E33" s="211"/>
      <c r="F33" s="7" t="s">
        <v>79</v>
      </c>
      <c r="G33" s="8"/>
    </row>
    <row r="34" spans="1:7" x14ac:dyDescent="0.2">
      <c r="A34" s="17"/>
      <c r="B34" s="213" t="s">
        <v>89</v>
      </c>
      <c r="C34" s="213"/>
      <c r="D34" s="211" t="b">
        <f>IF('Tableau mesure'!$D$4="Enseignement",D32*D15*'ratios_A MASQUER'!$B$48/'ratios_A MASQUER'!$B$47/D6,IF('Tableau mesure'!$D$4="Santé",D32*D15*'ratios_A MASQUER'!$C$48/'ratios_A MASQUER'!$C$47/D6,IF('Tableau mesure'!$D$4="Restauration entreprise ou administrative",D32*D15*'ratios_A MASQUER'!$D$48/'ratios_A MASQUER'!$D$47/D6)))</f>
        <v>0</v>
      </c>
      <c r="E34" s="211"/>
      <c r="F34" s="7" t="s">
        <v>79</v>
      </c>
      <c r="G34" s="18"/>
    </row>
    <row r="35" spans="1:7" x14ac:dyDescent="0.2">
      <c r="A35" s="17"/>
      <c r="B35" s="51"/>
      <c r="C35" s="51"/>
      <c r="D35" s="52"/>
      <c r="E35" s="52"/>
      <c r="F35" s="7"/>
      <c r="G35" s="18"/>
    </row>
    <row r="36" spans="1:7" ht="3.75" customHeight="1" x14ac:dyDescent="0.2">
      <c r="A36" s="17"/>
      <c r="B36" s="51"/>
      <c r="C36" s="51"/>
      <c r="D36" s="9"/>
      <c r="E36" s="9"/>
      <c r="F36" s="7"/>
      <c r="G36" s="8"/>
    </row>
    <row r="37" spans="1:7" x14ac:dyDescent="0.2">
      <c r="A37" s="17"/>
      <c r="B37" s="219" t="s">
        <v>166</v>
      </c>
      <c r="C37" s="219"/>
      <c r="D37" s="219"/>
      <c r="E37" s="219"/>
      <c r="F37" s="219"/>
      <c r="G37" s="8"/>
    </row>
    <row r="38" spans="1:7" ht="4.5" customHeight="1" x14ac:dyDescent="0.2">
      <c r="A38" s="17"/>
      <c r="B38" s="51"/>
      <c r="C38" s="51"/>
      <c r="D38" s="9"/>
      <c r="E38" s="9"/>
      <c r="F38" s="7"/>
      <c r="G38" s="8"/>
    </row>
    <row r="39" spans="1:7" x14ac:dyDescent="0.2">
      <c r="A39" s="17"/>
      <c r="B39" s="213" t="s">
        <v>185</v>
      </c>
      <c r="C39" s="213"/>
      <c r="D39" s="211">
        <f>SUM('Tableau mesure'!D71:W71)</f>
        <v>0</v>
      </c>
      <c r="E39" s="211"/>
      <c r="F39" s="7" t="s">
        <v>186</v>
      </c>
      <c r="G39" s="8"/>
    </row>
    <row r="40" spans="1:7" x14ac:dyDescent="0.2">
      <c r="A40" s="17"/>
      <c r="B40" s="213" t="s">
        <v>188</v>
      </c>
      <c r="C40" s="213"/>
      <c r="D40" s="211" t="e">
        <f>D39/D6</f>
        <v>#DIV/0!</v>
      </c>
      <c r="E40" s="211"/>
      <c r="F40" s="7" t="s">
        <v>187</v>
      </c>
      <c r="G40" s="8"/>
    </row>
    <row r="41" spans="1:7" ht="5.25" customHeight="1" x14ac:dyDescent="0.2">
      <c r="A41" s="17"/>
      <c r="B41" s="51"/>
      <c r="C41" s="51"/>
      <c r="D41" s="11"/>
      <c r="E41" s="11"/>
      <c r="F41" s="7"/>
      <c r="G41" s="8"/>
    </row>
    <row r="42" spans="1:7" ht="18.75" x14ac:dyDescent="0.3">
      <c r="A42" s="17"/>
      <c r="B42" s="224" t="s">
        <v>156</v>
      </c>
      <c r="C42" s="224"/>
      <c r="D42" s="224"/>
      <c r="E42" s="224"/>
      <c r="F42" s="224"/>
      <c r="G42" s="8"/>
    </row>
    <row r="43" spans="1:7" x14ac:dyDescent="0.2">
      <c r="A43" s="17"/>
      <c r="B43" s="213" t="s">
        <v>87</v>
      </c>
      <c r="C43" s="213"/>
      <c r="D43" s="215">
        <f>'Tableau mesure'!D2:D2</f>
        <v>0</v>
      </c>
      <c r="E43" s="215"/>
      <c r="F43" s="13"/>
      <c r="G43" s="8"/>
    </row>
    <row r="44" spans="1:7" x14ac:dyDescent="0.2">
      <c r="A44" s="17"/>
      <c r="B44" s="213" t="s">
        <v>158</v>
      </c>
      <c r="C44" s="213"/>
      <c r="D44" s="212" t="e">
        <f>D11*'Tableau mesure'!D2:D2/1000000</f>
        <v>#DIV/0!</v>
      </c>
      <c r="E44" s="212"/>
      <c r="F44" s="7" t="s">
        <v>81</v>
      </c>
      <c r="G44" s="8"/>
    </row>
    <row r="45" spans="1:7" x14ac:dyDescent="0.2">
      <c r="A45" s="17"/>
      <c r="B45" s="213" t="s">
        <v>159</v>
      </c>
      <c r="C45" s="213"/>
      <c r="D45" s="212">
        <f>D34*D43</f>
        <v>0</v>
      </c>
      <c r="E45" s="212"/>
      <c r="F45" s="7" t="s">
        <v>78</v>
      </c>
      <c r="G45" s="8"/>
    </row>
    <row r="46" spans="1:7" ht="13.5" thickBot="1" x14ac:dyDescent="0.25">
      <c r="A46" s="19"/>
      <c r="B46" s="209" t="s">
        <v>171</v>
      </c>
      <c r="C46" s="209"/>
      <c r="D46" s="210" t="e">
        <f>D40*D43</f>
        <v>#DIV/0!</v>
      </c>
      <c r="E46" s="210"/>
      <c r="F46" s="12" t="s">
        <v>80</v>
      </c>
      <c r="G46" s="20"/>
    </row>
    <row r="47" spans="1:7" x14ac:dyDescent="0.2">
      <c r="B47" s="6"/>
      <c r="C47" s="6"/>
      <c r="D47" s="6"/>
      <c r="E47" s="6"/>
    </row>
  </sheetData>
  <sheetProtection algorithmName="SHA-512" hashValue="96t52SlNjuqPB0oDTEwUXOzgthG8WulJw5H8RGkPywJmiklvsDD+Z6fVfYJ9O3ZdJvfkWZU3L8yEe2a2PKGj2g==" saltValue="UGju2eLbBAVEe/7eL4+KPA==" spinCount="100000" sheet="1" objects="1" scenarios="1" selectLockedCells="1"/>
  <mergeCells count="47">
    <mergeCell ref="B46:C46"/>
    <mergeCell ref="D46:E46"/>
    <mergeCell ref="B42:F42"/>
    <mergeCell ref="B43:C43"/>
    <mergeCell ref="D43:E43"/>
    <mergeCell ref="B44:C44"/>
    <mergeCell ref="D44:E44"/>
    <mergeCell ref="B45:C45"/>
    <mergeCell ref="D45:E45"/>
    <mergeCell ref="B40:C40"/>
    <mergeCell ref="D40:E40"/>
    <mergeCell ref="C26:E26"/>
    <mergeCell ref="C27:E27"/>
    <mergeCell ref="B31:F31"/>
    <mergeCell ref="B32:C32"/>
    <mergeCell ref="D32:E32"/>
    <mergeCell ref="B33:C33"/>
    <mergeCell ref="D33:E33"/>
    <mergeCell ref="B34:C34"/>
    <mergeCell ref="D34:E34"/>
    <mergeCell ref="B37:F37"/>
    <mergeCell ref="B39:C39"/>
    <mergeCell ref="D39:E39"/>
    <mergeCell ref="C25:E25"/>
    <mergeCell ref="D13:E13"/>
    <mergeCell ref="B14:C14"/>
    <mergeCell ref="D14:E14"/>
    <mergeCell ref="B15:C15"/>
    <mergeCell ref="D15:E15"/>
    <mergeCell ref="D16:E16"/>
    <mergeCell ref="D17:E17"/>
    <mergeCell ref="B19:F19"/>
    <mergeCell ref="C22:E22"/>
    <mergeCell ref="C23:E23"/>
    <mergeCell ref="C24:E24"/>
    <mergeCell ref="D12:E12"/>
    <mergeCell ref="B1:F1"/>
    <mergeCell ref="C3:F3"/>
    <mergeCell ref="B5:C5"/>
    <mergeCell ref="D5:E5"/>
    <mergeCell ref="B6:C6"/>
    <mergeCell ref="D6:E6"/>
    <mergeCell ref="B8:F8"/>
    <mergeCell ref="B10:C10"/>
    <mergeCell ref="D10:E10"/>
    <mergeCell ref="B11:C11"/>
    <mergeCell ref="D11:E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4"/>
  <sheetViews>
    <sheetView topLeftCell="A22" workbookViewId="0">
      <selection activeCell="B48" sqref="B48"/>
    </sheetView>
  </sheetViews>
  <sheetFormatPr baseColWidth="10" defaultRowHeight="12.75" x14ac:dyDescent="0.2"/>
  <cols>
    <col min="1" max="1" width="37.7109375" customWidth="1"/>
  </cols>
  <sheetData>
    <row r="1" spans="1:11" x14ac:dyDescent="0.2">
      <c r="A1" s="1" t="s">
        <v>21</v>
      </c>
      <c r="B1" s="2">
        <v>0.37</v>
      </c>
    </row>
    <row r="2" spans="1:11" x14ac:dyDescent="0.2">
      <c r="A2" s="1" t="s">
        <v>22</v>
      </c>
      <c r="B2" s="2">
        <v>0.63</v>
      </c>
    </row>
    <row r="7" spans="1:11" x14ac:dyDescent="0.2">
      <c r="D7" s="1" t="s">
        <v>30</v>
      </c>
      <c r="E7" s="1" t="s">
        <v>31</v>
      </c>
      <c r="F7" s="1" t="s">
        <v>32</v>
      </c>
      <c r="G7" s="1" t="s">
        <v>33</v>
      </c>
      <c r="H7" s="1" t="s">
        <v>34</v>
      </c>
    </row>
    <row r="8" spans="1:11" x14ac:dyDescent="0.2">
      <c r="A8" s="1" t="s">
        <v>23</v>
      </c>
      <c r="B8">
        <f>24</f>
        <v>24</v>
      </c>
      <c r="C8" s="1" t="s">
        <v>28</v>
      </c>
      <c r="D8" s="3">
        <v>0.15</v>
      </c>
      <c r="E8" s="3">
        <v>0.3</v>
      </c>
      <c r="F8" s="3">
        <v>0.3</v>
      </c>
      <c r="G8" s="3">
        <v>0.1</v>
      </c>
      <c r="H8" s="3">
        <v>0.15</v>
      </c>
      <c r="I8" s="2">
        <f>SUM(D8:H8)</f>
        <v>1</v>
      </c>
      <c r="K8" s="4" t="s">
        <v>35</v>
      </c>
    </row>
    <row r="9" spans="1:11" x14ac:dyDescent="0.2">
      <c r="A9" s="1" t="s">
        <v>24</v>
      </c>
      <c r="B9">
        <v>2</v>
      </c>
      <c r="C9" s="1" t="s">
        <v>28</v>
      </c>
      <c r="D9" s="3">
        <v>0.15</v>
      </c>
      <c r="E9" s="3">
        <v>0.3</v>
      </c>
      <c r="F9" s="3">
        <v>0.3</v>
      </c>
      <c r="G9" s="3">
        <v>0.1</v>
      </c>
      <c r="H9" s="3">
        <v>0.15</v>
      </c>
    </row>
    <row r="10" spans="1:11" x14ac:dyDescent="0.2">
      <c r="A10" s="1" t="s">
        <v>25</v>
      </c>
      <c r="B10">
        <v>20</v>
      </c>
      <c r="C10" s="1" t="s">
        <v>28</v>
      </c>
      <c r="D10" s="3">
        <v>0.15</v>
      </c>
      <c r="E10" s="3">
        <v>0.3</v>
      </c>
      <c r="F10" s="3">
        <v>0.3</v>
      </c>
      <c r="G10" s="3">
        <v>0.1</v>
      </c>
      <c r="H10" s="3">
        <v>0.15</v>
      </c>
    </row>
    <row r="11" spans="1:11" x14ac:dyDescent="0.2">
      <c r="A11" s="1" t="s">
        <v>26</v>
      </c>
      <c r="B11">
        <v>10</v>
      </c>
      <c r="C11" s="1" t="s">
        <v>28</v>
      </c>
      <c r="D11" s="3">
        <v>0.15</v>
      </c>
      <c r="E11" s="3">
        <v>0.3</v>
      </c>
      <c r="F11" s="3">
        <v>0.3</v>
      </c>
      <c r="G11" s="3">
        <v>0.1</v>
      </c>
      <c r="H11" s="3">
        <v>0.15</v>
      </c>
    </row>
    <row r="12" spans="1:11" x14ac:dyDescent="0.2">
      <c r="A12" s="1" t="s">
        <v>27</v>
      </c>
      <c r="B12">
        <v>17</v>
      </c>
      <c r="C12" s="1" t="s">
        <v>28</v>
      </c>
      <c r="D12" s="3">
        <v>0.15</v>
      </c>
      <c r="E12" s="3">
        <v>0.3</v>
      </c>
      <c r="F12" s="3">
        <v>0.3</v>
      </c>
      <c r="G12" s="3">
        <v>0.1</v>
      </c>
      <c r="H12" s="3">
        <v>0.15</v>
      </c>
    </row>
    <row r="16" spans="1:11" x14ac:dyDescent="0.2">
      <c r="A16" s="1" t="s">
        <v>42</v>
      </c>
    </row>
    <row r="17" spans="1:31" x14ac:dyDescent="0.2">
      <c r="A17" s="1" t="s">
        <v>40</v>
      </c>
    </row>
    <row r="18" spans="1:31" x14ac:dyDescent="0.2">
      <c r="A18" s="1" t="s">
        <v>29</v>
      </c>
    </row>
    <row r="19" spans="1:31" x14ac:dyDescent="0.2">
      <c r="AE19" s="30"/>
    </row>
    <row r="20" spans="1:31" x14ac:dyDescent="0.2">
      <c r="A20" s="1" t="s">
        <v>43</v>
      </c>
    </row>
    <row r="21" spans="1:31" x14ac:dyDescent="0.2">
      <c r="A21" s="1" t="s">
        <v>44</v>
      </c>
    </row>
    <row r="22" spans="1:31" x14ac:dyDescent="0.2">
      <c r="A22" s="1" t="s">
        <v>41</v>
      </c>
    </row>
    <row r="23" spans="1:31" x14ac:dyDescent="0.2">
      <c r="A23" s="1"/>
    </row>
    <row r="24" spans="1:31" x14ac:dyDescent="0.2">
      <c r="A24" s="1" t="s">
        <v>48</v>
      </c>
    </row>
    <row r="25" spans="1:31" x14ac:dyDescent="0.2">
      <c r="A25" s="1" t="s">
        <v>49</v>
      </c>
    </row>
    <row r="26" spans="1:31" x14ac:dyDescent="0.2">
      <c r="A26" s="1" t="s">
        <v>50</v>
      </c>
    </row>
    <row r="27" spans="1:31" x14ac:dyDescent="0.2">
      <c r="A27" s="40" t="s">
        <v>135</v>
      </c>
    </row>
    <row r="28" spans="1:31" x14ac:dyDescent="0.2">
      <c r="A28" s="40" t="s">
        <v>136</v>
      </c>
    </row>
    <row r="29" spans="1:31" x14ac:dyDescent="0.2">
      <c r="A29" s="1" t="s">
        <v>51</v>
      </c>
    </row>
    <row r="30" spans="1:31" x14ac:dyDescent="0.2">
      <c r="A30" s="1" t="s">
        <v>52</v>
      </c>
    </row>
    <row r="31" spans="1:31" x14ac:dyDescent="0.2">
      <c r="A31" s="1" t="s">
        <v>66</v>
      </c>
    </row>
    <row r="32" spans="1:31" x14ac:dyDescent="0.2">
      <c r="A32" s="1" t="s">
        <v>53</v>
      </c>
    </row>
    <row r="33" spans="1:4" x14ac:dyDescent="0.2">
      <c r="A33" s="1"/>
    </row>
    <row r="34" spans="1:4" x14ac:dyDescent="0.2">
      <c r="A34" s="1"/>
    </row>
    <row r="36" spans="1:4" x14ac:dyDescent="0.2">
      <c r="A36" s="1" t="s">
        <v>56</v>
      </c>
    </row>
    <row r="37" spans="1:4" x14ac:dyDescent="0.2">
      <c r="A37" s="1" t="s">
        <v>57</v>
      </c>
    </row>
    <row r="38" spans="1:4" x14ac:dyDescent="0.2">
      <c r="A38" s="1" t="s">
        <v>58</v>
      </c>
    </row>
    <row r="39" spans="1:4" x14ac:dyDescent="0.2">
      <c r="A39" s="1" t="s">
        <v>59</v>
      </c>
    </row>
    <row r="41" spans="1:4" x14ac:dyDescent="0.2">
      <c r="A41" s="1" t="s">
        <v>63</v>
      </c>
      <c r="B41">
        <v>530</v>
      </c>
    </row>
    <row r="42" spans="1:4" x14ac:dyDescent="0.2">
      <c r="A42" s="1" t="s">
        <v>64</v>
      </c>
      <c r="B42">
        <v>690</v>
      </c>
    </row>
    <row r="43" spans="1:4" x14ac:dyDescent="0.2">
      <c r="A43" s="1" t="s">
        <v>65</v>
      </c>
      <c r="B43">
        <v>735</v>
      </c>
    </row>
    <row r="46" spans="1:4" x14ac:dyDescent="0.2">
      <c r="A46" s="1" t="s">
        <v>69</v>
      </c>
      <c r="B46" s="1" t="s">
        <v>57</v>
      </c>
      <c r="C46" s="1" t="s">
        <v>58</v>
      </c>
      <c r="D46" s="1" t="s">
        <v>59</v>
      </c>
    </row>
    <row r="47" spans="1:4" x14ac:dyDescent="0.2">
      <c r="A47" s="1" t="s">
        <v>71</v>
      </c>
      <c r="B47" s="5">
        <v>0.18356816725041111</v>
      </c>
      <c r="C47" s="5">
        <v>0.18151954361005909</v>
      </c>
      <c r="D47" s="5">
        <v>8.1755062900611034E-2</v>
      </c>
    </row>
    <row r="48" spans="1:4" x14ac:dyDescent="0.2">
      <c r="A48" s="1" t="s">
        <v>70</v>
      </c>
      <c r="B48" s="5">
        <v>0.15966049729141393</v>
      </c>
      <c r="C48" s="5">
        <v>0.15321096438976431</v>
      </c>
      <c r="D48" s="5">
        <v>7.822095923613806E-2</v>
      </c>
    </row>
    <row r="51" spans="1:2" x14ac:dyDescent="0.2">
      <c r="A51" s="41" t="s">
        <v>132</v>
      </c>
      <c r="B51" s="42" t="s">
        <v>137</v>
      </c>
    </row>
    <row r="52" spans="1:2" x14ac:dyDescent="0.2">
      <c r="A52" t="s">
        <v>133</v>
      </c>
      <c r="B52">
        <v>2000</v>
      </c>
    </row>
    <row r="53" spans="1:2" x14ac:dyDescent="0.2">
      <c r="A53" s="1" t="s">
        <v>49</v>
      </c>
      <c r="B53">
        <v>36000</v>
      </c>
    </row>
    <row r="54" spans="1:2" x14ac:dyDescent="0.2">
      <c r="A54" s="1" t="s">
        <v>50</v>
      </c>
      <c r="B54">
        <v>48000</v>
      </c>
    </row>
    <row r="55" spans="1:2" x14ac:dyDescent="0.2">
      <c r="A55" s="40" t="s">
        <v>135</v>
      </c>
      <c r="B55">
        <v>12000</v>
      </c>
    </row>
    <row r="56" spans="1:2" x14ac:dyDescent="0.2">
      <c r="A56" s="40" t="s">
        <v>136</v>
      </c>
      <c r="B56">
        <v>3000</v>
      </c>
    </row>
    <row r="57" spans="1:2" x14ac:dyDescent="0.2">
      <c r="A57" s="1" t="s">
        <v>51</v>
      </c>
      <c r="B57">
        <v>6000</v>
      </c>
    </row>
    <row r="58" spans="1:2" x14ac:dyDescent="0.2">
      <c r="A58" s="1" t="s">
        <v>52</v>
      </c>
      <c r="B58">
        <v>2000</v>
      </c>
    </row>
    <row r="59" spans="1:2" x14ac:dyDescent="0.2">
      <c r="A59" s="1" t="s">
        <v>66</v>
      </c>
      <c r="B59">
        <v>6000</v>
      </c>
    </row>
    <row r="60" spans="1:2" x14ac:dyDescent="0.2">
      <c r="A60" s="1" t="s">
        <v>53</v>
      </c>
      <c r="B60">
        <v>3000</v>
      </c>
    </row>
    <row r="61" spans="1:2" x14ac:dyDescent="0.2">
      <c r="A61" t="s">
        <v>129</v>
      </c>
      <c r="B61">
        <v>1000</v>
      </c>
    </row>
    <row r="62" spans="1:2" x14ac:dyDescent="0.2">
      <c r="A62" t="s">
        <v>134</v>
      </c>
      <c r="B62">
        <v>8000</v>
      </c>
    </row>
    <row r="63" spans="1:2" x14ac:dyDescent="0.2">
      <c r="A63" t="s">
        <v>6</v>
      </c>
      <c r="B63">
        <v>1000</v>
      </c>
    </row>
    <row r="64" spans="1:2" x14ac:dyDescent="0.2">
      <c r="A64" t="s">
        <v>17</v>
      </c>
      <c r="B64">
        <v>430</v>
      </c>
    </row>
  </sheetData>
  <sheetProtection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Méthode</vt:lpstr>
      <vt:lpstr>Tableau exemple</vt:lpstr>
      <vt:lpstr>SYNTHESE exemple</vt:lpstr>
      <vt:lpstr>Tableau mesure</vt:lpstr>
      <vt:lpstr>SYNTHESE</vt:lpstr>
      <vt:lpstr>ratios_A MASQUER</vt:lpstr>
      <vt:lpstr>SYNTHESE!Zone_d_impression</vt:lpstr>
      <vt:lpstr>'SYNTHESE exemple'!Zone_d_impression</vt:lpstr>
    </vt:vector>
  </TitlesOfParts>
  <Company>Département du Rhône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jerome.iung</dc:creator>
  <cp:lastModifiedBy>TOUBOULIC Nolwenn</cp:lastModifiedBy>
  <cp:lastPrinted>2017-05-16T16:01:59Z</cp:lastPrinted>
  <dcterms:created xsi:type="dcterms:W3CDTF">2014-02-27T08:49:32Z</dcterms:created>
  <dcterms:modified xsi:type="dcterms:W3CDTF">2017-05-19T08:44:24Z</dcterms:modified>
</cp:coreProperties>
</file>